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yotiRout\Downloads\"/>
    </mc:Choice>
  </mc:AlternateContent>
  <xr:revisionPtr revIDLastSave="0" documentId="13_ncr:1_{931159A9-5393-44DB-9670-EC788E2E46BA}" xr6:coauthVersionLast="47" xr6:coauthVersionMax="47" xr10:uidLastSave="{00000000-0000-0000-0000-000000000000}"/>
  <bookViews>
    <workbookView xWindow="28680" yWindow="-120" windowWidth="29040" windowHeight="15720" firstSheet="5" activeTab="6" xr2:uid="{FE641656-0809-42A5-B2AF-6FD6EC507890}"/>
  </bookViews>
  <sheets>
    <sheet name="Index" sheetId="1" r:id="rId1"/>
    <sheet name="AEM" sheetId="9" r:id="rId2"/>
    <sheet name="PEM" sheetId="14" r:id="rId3"/>
    <sheet name="SOEC" sheetId="4" r:id="rId4"/>
    <sheet name="Green Ammonia" sheetId="15" r:id="rId5"/>
    <sheet name="Hydrogen Storage_Tanks" sheetId="16" r:id="rId6"/>
    <sheet name="Hydrogen Storage_LOHC" sheetId="17" r:id="rId7"/>
  </sheets>
  <externalReferences>
    <externalReference r:id="rId8"/>
    <externalReference r:id="rId9"/>
    <externalReference r:id="rId10"/>
  </externalReferences>
  <definedNames>
    <definedName name="_Toc319151913" localSheetId="6">'[1]2d Hydrogen Storage - Caverns'!#REF!</definedName>
    <definedName name="_Toc319151913" localSheetId="5">'Hydrogen Storage_Tanks'!#REF!</definedName>
    <definedName name="_Toc520721237" localSheetId="4">'Green Ammonia'!$B$61</definedName>
    <definedName name="aa" localSheetId="4">#REF!</definedName>
    <definedName name="aa" localSheetId="6">#REF!</definedName>
    <definedName name="aa" localSheetId="5">#REF!</definedName>
    <definedName name="aa">#REF!</definedName>
    <definedName name="asdf" localSheetId="4">#REF!</definedName>
    <definedName name="asdf" localSheetId="6">#REF!</definedName>
    <definedName name="asdf" localSheetId="5">#REF!</definedName>
    <definedName name="asdf">#REF!</definedName>
    <definedName name="asdfasfd" localSheetId="4">#REF!</definedName>
    <definedName name="asdfasfd" localSheetId="6">#REF!</definedName>
    <definedName name="asdfasfd" localSheetId="5">#REF!</definedName>
    <definedName name="asdfasfd">#REF!</definedName>
    <definedName name="b" localSheetId="4">#REF!</definedName>
    <definedName name="b" localSheetId="6">#REF!</definedName>
    <definedName name="b" localSheetId="5">#REF!</definedName>
    <definedName name="b">#REF!</definedName>
    <definedName name="BTV11_15">'[2]arbejds ark LARGE New'!$K$33</definedName>
    <definedName name="bvcxx" localSheetId="4">#REF!</definedName>
    <definedName name="bvcxx" localSheetId="6">#REF!</definedName>
    <definedName name="bvcxx" localSheetId="5">#REF!</definedName>
    <definedName name="bvcxx">#REF!</definedName>
    <definedName name="bvcxxx" localSheetId="4">#REF!</definedName>
    <definedName name="bvcxxx" localSheetId="6">#REF!</definedName>
    <definedName name="bvcxxx" localSheetId="5">#REF!</definedName>
    <definedName name="bvcxxx">#REF!</definedName>
    <definedName name="BVT17_15">'[2]arbejds ark LARGE New'!$S$67</definedName>
    <definedName name="d" localSheetId="4">#REF!</definedName>
    <definedName name="d" localSheetId="6">#REF!</definedName>
    <definedName name="d" localSheetId="5">#REF!</definedName>
    <definedName name="d">#REF!</definedName>
    <definedName name="ddd" localSheetId="4">#REF!</definedName>
    <definedName name="ddd" localSheetId="6">#REF!</definedName>
    <definedName name="ddd" localSheetId="5">#REF!</definedName>
    <definedName name="ddd">#REF!</definedName>
    <definedName name="ddddd" localSheetId="4">#REF!</definedName>
    <definedName name="ddddd" localSheetId="6">#REF!</definedName>
    <definedName name="ddddd" localSheetId="5">#REF!</definedName>
    <definedName name="ddddd">#REF!</definedName>
    <definedName name="e" localSheetId="4">#REF!</definedName>
    <definedName name="e" localSheetId="6">#REF!</definedName>
    <definedName name="e" localSheetId="5">#REF!</definedName>
    <definedName name="e">#REF!</definedName>
    <definedName name="EUR16tilEUR15">'[2]22 Photovoltaics  LARGE Old'!$N$2</definedName>
    <definedName name="ewr" localSheetId="4">#REF!</definedName>
    <definedName name="ewr" localSheetId="6">#REF!</definedName>
    <definedName name="ewr" localSheetId="5">#REF!</definedName>
    <definedName name="ewr">#REF!</definedName>
    <definedName name="f" localSheetId="4">#REF!</definedName>
    <definedName name="f" localSheetId="6">#REF!</definedName>
    <definedName name="f" localSheetId="5">#REF!</definedName>
    <definedName name="f">#REF!</definedName>
    <definedName name="fds" localSheetId="4">#REF!</definedName>
    <definedName name="fds" localSheetId="6">#REF!</definedName>
    <definedName name="fds" localSheetId="5">#REF!</definedName>
    <definedName name="fds">#REF!</definedName>
    <definedName name="h" localSheetId="4">#REF!</definedName>
    <definedName name="h" localSheetId="6">#REF!</definedName>
    <definedName name="h" localSheetId="5">#REF!</definedName>
    <definedName name="h">#REF!</definedName>
    <definedName name="index" localSheetId="4">#REF!</definedName>
    <definedName name="qwer" localSheetId="4">#REF!</definedName>
    <definedName name="qwer" localSheetId="6">#REF!</definedName>
    <definedName name="qwer" localSheetId="5">#REF!</definedName>
    <definedName name="qwer">#REF!</definedName>
    <definedName name="sadf" localSheetId="4">#REF!</definedName>
    <definedName name="sadf" localSheetId="6">#REF!</definedName>
    <definedName name="sadf" localSheetId="5">#REF!</definedName>
    <definedName name="sadf">#REF!</definedName>
    <definedName name="Sheet" localSheetId="4">#REF!</definedName>
    <definedName name="sheet10" localSheetId="4">#REF!</definedName>
    <definedName name="sheet10" localSheetId="6">#REF!</definedName>
    <definedName name="sheet10" localSheetId="5">#REF!</definedName>
    <definedName name="sheet10">#REF!</definedName>
    <definedName name="sheet11" localSheetId="4">#REF!</definedName>
    <definedName name="sheet11" localSheetId="6">#REF!</definedName>
    <definedName name="sheet11" localSheetId="5">#REF!</definedName>
    <definedName name="sheet11">#REF!</definedName>
    <definedName name="sheet12" localSheetId="4">#REF!</definedName>
    <definedName name="sheet13" localSheetId="4">#REF!</definedName>
    <definedName name="sheet14" localSheetId="4">#REF!</definedName>
    <definedName name="sheet15" localSheetId="4">#REF!</definedName>
    <definedName name="sheet16" localSheetId="4">#REF!</definedName>
    <definedName name="sheet17" localSheetId="4">#REF!</definedName>
    <definedName name="sheet18" localSheetId="4">#REF!</definedName>
    <definedName name="sheet19" localSheetId="4">#REF!</definedName>
    <definedName name="sheet2" localSheetId="4">#REF!</definedName>
    <definedName name="sheet20" localSheetId="4">'Green Ammonia'!#REF!</definedName>
    <definedName name="sheet21" localSheetId="4">#REF!</definedName>
    <definedName name="sheet22" localSheetId="4">#REF!</definedName>
    <definedName name="sheet23" localSheetId="4">#REF!</definedName>
    <definedName name="sheet24" localSheetId="4">#REF!</definedName>
    <definedName name="sheet25" localSheetId="4">#REF!</definedName>
    <definedName name="sheet26" localSheetId="4">#REF!</definedName>
    <definedName name="sheet3" localSheetId="4">#REF!</definedName>
    <definedName name="sheet4" localSheetId="4">#REF!</definedName>
    <definedName name="sheet5" localSheetId="4">#REF!</definedName>
    <definedName name="sheet6" localSheetId="4">#REF!</definedName>
    <definedName name="sheet7" localSheetId="4">#REF!</definedName>
    <definedName name="sheet8" localSheetId="4">#REF!</definedName>
    <definedName name="sheet9" localSheetId="4">#REF!</definedName>
    <definedName name="sheet9" localSheetId="6">#REF!</definedName>
    <definedName name="sheet9" localSheetId="5">#REF!</definedName>
    <definedName name="sheet9">#REF!</definedName>
    <definedName name="Start10" localSheetId="4">#REF!</definedName>
    <definedName name="Start10" localSheetId="6">#REF!</definedName>
    <definedName name="Start10" localSheetId="5">#REF!</definedName>
    <definedName name="Start10">#REF!</definedName>
    <definedName name="Start11" localSheetId="4">#REF!</definedName>
    <definedName name="Start11" localSheetId="6">#REF!</definedName>
    <definedName name="Start11" localSheetId="5">#REF!</definedName>
    <definedName name="Start11">#REF!</definedName>
    <definedName name="Start12" localSheetId="4">#REF!</definedName>
    <definedName name="Start12" localSheetId="6">'[3]89 Vegetable oil FAME'!#REF!</definedName>
    <definedName name="Start12" localSheetId="5">'[3]89 Vegetable oil FAME'!#REF!</definedName>
    <definedName name="Start12">'[3]89 Vegetable oil FAME'!#REF!</definedName>
    <definedName name="Start13" localSheetId="4">#REF!</definedName>
    <definedName name="Start13" localSheetId="6">'[3]90 UCO &amp; animal fat FAME'!#REF!</definedName>
    <definedName name="Start13" localSheetId="5">'[3]90 UCO &amp; animal fat FAME'!#REF!</definedName>
    <definedName name="Start13">'[3]90 UCO &amp; animal fat FAME'!#REF!</definedName>
    <definedName name="Start14" localSheetId="4">#REF!</definedName>
    <definedName name="Start14" localSheetId="6">#REF!</definedName>
    <definedName name="Start14" localSheetId="5">'[3]91 Hydrogenated veg oil'!#REF!</definedName>
    <definedName name="Start14">'[3]91 Hydrogenated veg oil'!#REF!</definedName>
    <definedName name="Start15" localSheetId="4">#REF!</definedName>
    <definedName name="Start15" localSheetId="6">#REF!</definedName>
    <definedName name="Start15" localSheetId="5">'[3]92 HVO jet fuel'!#REF!</definedName>
    <definedName name="Start15">'[3]92 HVO jet fuel'!#REF!</definedName>
    <definedName name="Start16" localSheetId="4">#REF!</definedName>
    <definedName name="Start16" localSheetId="6">#REF!</definedName>
    <definedName name="Start16" localSheetId="5">'[3]93 1st generation ethanol'!#REF!</definedName>
    <definedName name="Start16">'[3]93 1st generation ethanol'!#REF!</definedName>
    <definedName name="Start17" localSheetId="4">#REF!</definedName>
    <definedName name="Start17" localSheetId="6">#REF!</definedName>
    <definedName name="Start17" localSheetId="5">'[3]94 Pyrolysis oils'!#REF!</definedName>
    <definedName name="Start17">'[3]94 Pyrolysis oils'!#REF!</definedName>
    <definedName name="Start18" localSheetId="4">#REF!</definedName>
    <definedName name="Start18" localSheetId="6">#REF!</definedName>
    <definedName name="Start18">'[3]95 Cellulosic ethanol'!#REF!</definedName>
    <definedName name="Start19" localSheetId="4">#REF!</definedName>
    <definedName name="Start19" localSheetId="6">#REF!</definedName>
    <definedName name="Start19">'[3]97 Methanol from biomass gasif.'!#REF!</definedName>
    <definedName name="Start2" localSheetId="4">#REF!</definedName>
    <definedName name="Start2" localSheetId="6">'[3]81 Biogas Plant, Basic conf.'!#REF!</definedName>
    <definedName name="Start2">'[3]81 Biogas Plant, Basic conf.'!#REF!</definedName>
    <definedName name="Start20" localSheetId="4">'Green Ammonia'!#REF!</definedName>
    <definedName name="Start20" localSheetId="6">#REF!</definedName>
    <definedName name="Start20">'[3]98 Methanol from power'!#REF!</definedName>
    <definedName name="Start21" localSheetId="4">#REF!</definedName>
    <definedName name="Start21" localSheetId="6">#REF!</definedName>
    <definedName name="Start21">'[3]99 SNG from methan. of biogas'!#REF!</definedName>
    <definedName name="Start22" localSheetId="4">#REF!</definedName>
    <definedName name="Start22" localSheetId="6">#REF!</definedName>
    <definedName name="Start22">'[3]100 Hydrothermal liquifaction'!#REF!</definedName>
    <definedName name="Start23" localSheetId="4">#REF!</definedName>
    <definedName name="Start23" localSheetId="6">#REF!</definedName>
    <definedName name="Start23">'[3]101 Catalytic Hydropyrolysis 2'!#REF!</definedName>
    <definedName name="Start24" localSheetId="4">#REF!</definedName>
    <definedName name="Start24" localSheetId="6">#REF!</definedName>
    <definedName name="Start24">'[3]101 Catalytic Hydropyrolysis 1'!#REF!</definedName>
    <definedName name="Start25" localSheetId="4">#REF!</definedName>
    <definedName name="Start25" localSheetId="6">#REF!</definedName>
    <definedName name="Start25">'[3]102 Hydrogen to Jet'!#REF!</definedName>
    <definedName name="Start26" localSheetId="4">#REF!</definedName>
    <definedName name="Start26" localSheetId="6">#REF!</definedName>
    <definedName name="Start26">'[3]102 Power to Jet'!#REF!</definedName>
    <definedName name="Start27" localSheetId="4">#REF!</definedName>
    <definedName name="Start27" localSheetId="6">#REF!</definedName>
    <definedName name="Start27" localSheetId="5">#REF!</definedName>
    <definedName name="Start27">#REF!</definedName>
    <definedName name="Start28" localSheetId="4">#REF!</definedName>
    <definedName name="Start28" localSheetId="6">#REF!</definedName>
    <definedName name="Start28" localSheetId="5">#REF!</definedName>
    <definedName name="Start28">#REF!</definedName>
    <definedName name="Start29" localSheetId="4">#REF!</definedName>
    <definedName name="Start29" localSheetId="6">#REF!</definedName>
    <definedName name="Start29" localSheetId="5">#REF!</definedName>
    <definedName name="Start29">#REF!</definedName>
    <definedName name="Start3" localSheetId="4">#REF!</definedName>
    <definedName name="Start3" localSheetId="6">'[3]81 Biogas Plant, Add. Straw'!#REF!</definedName>
    <definedName name="Start3" localSheetId="5">'[3]81 Biogas Plant, Add. Straw'!#REF!</definedName>
    <definedName name="Start3">'[3]81 Biogas Plant, Add. Straw'!#REF!</definedName>
    <definedName name="Start30" localSheetId="4">#REF!</definedName>
    <definedName name="Start30" localSheetId="6">#REF!</definedName>
    <definedName name="Start30" localSheetId="5">#REF!</definedName>
    <definedName name="Start30">#REF!</definedName>
    <definedName name="Start31" localSheetId="4">#REF!</definedName>
    <definedName name="Start31" localSheetId="6">#REF!</definedName>
    <definedName name="Start31" localSheetId="5">#REF!</definedName>
    <definedName name="Start31">#REF!</definedName>
    <definedName name="Start32" localSheetId="4">#REF!</definedName>
    <definedName name="Start32" localSheetId="6">#REF!</definedName>
    <definedName name="Start32" localSheetId="5">#REF!</definedName>
    <definedName name="Start32">#REF!</definedName>
    <definedName name="Start33" localSheetId="4">#REF!</definedName>
    <definedName name="Start33" localSheetId="6">#REF!</definedName>
    <definedName name="Start33" localSheetId="5">#REF!</definedName>
    <definedName name="Start33">#REF!</definedName>
    <definedName name="Start34" localSheetId="4">#REF!</definedName>
    <definedName name="Start34" localSheetId="6">#REF!</definedName>
    <definedName name="Start34" localSheetId="5">#REF!</definedName>
    <definedName name="Start34">#REF!</definedName>
    <definedName name="Start35" localSheetId="4">#REF!</definedName>
    <definedName name="Start35" localSheetId="6">#REF!</definedName>
    <definedName name="Start35" localSheetId="5">#REF!</definedName>
    <definedName name="Start35">#REF!</definedName>
    <definedName name="Start36" localSheetId="4">#REF!</definedName>
    <definedName name="Start36" localSheetId="6">#REF!</definedName>
    <definedName name="Start36" localSheetId="5">#REF!</definedName>
    <definedName name="Start36">#REF!</definedName>
    <definedName name="Start37" localSheetId="4">#REF!</definedName>
    <definedName name="Start37" localSheetId="6">#REF!</definedName>
    <definedName name="Start37" localSheetId="5">#REF!</definedName>
    <definedName name="Start37">#REF!</definedName>
    <definedName name="Start38" localSheetId="4">#REF!</definedName>
    <definedName name="Start38" localSheetId="6">#REF!</definedName>
    <definedName name="Start38" localSheetId="5">#REF!</definedName>
    <definedName name="Start38">#REF!</definedName>
    <definedName name="Start39" localSheetId="4">#REF!</definedName>
    <definedName name="Start39" localSheetId="6">#REF!</definedName>
    <definedName name="Start39" localSheetId="5">#REF!</definedName>
    <definedName name="Start39">#REF!</definedName>
    <definedName name="Start4" localSheetId="4">#REF!</definedName>
    <definedName name="Start4" localSheetId="6">'[3]81 Biogas Plant, Add. Org Waste'!#REF!</definedName>
    <definedName name="Start4" localSheetId="5">'[3]81 Biogas Plant, Add. Org Waste'!#REF!</definedName>
    <definedName name="Start4">'[3]81 Biogas Plant, Add. Org Waste'!#REF!</definedName>
    <definedName name="Start40" localSheetId="4">#REF!</definedName>
    <definedName name="Start40" localSheetId="6">#REF!</definedName>
    <definedName name="Start40" localSheetId="5">#REF!</definedName>
    <definedName name="Start40">#REF!</definedName>
    <definedName name="Start41" localSheetId="4">#REF!</definedName>
    <definedName name="Start41" localSheetId="6">#REF!</definedName>
    <definedName name="Start41" localSheetId="5">#REF!</definedName>
    <definedName name="Start41">#REF!</definedName>
    <definedName name="Start42" localSheetId="4">#REF!</definedName>
    <definedName name="Start42" localSheetId="6">#REF!</definedName>
    <definedName name="Start42" localSheetId="5">#REF!</definedName>
    <definedName name="Start42">#REF!</definedName>
    <definedName name="Start43" localSheetId="4">#REF!</definedName>
    <definedName name="Start43" localSheetId="6">#REF!</definedName>
    <definedName name="Start43" localSheetId="5">#REF!</definedName>
    <definedName name="Start43">#REF!</definedName>
    <definedName name="Start44" localSheetId="4">#REF!</definedName>
    <definedName name="Start44" localSheetId="6">#REF!</definedName>
    <definedName name="Start44" localSheetId="5">#REF!</definedName>
    <definedName name="Start44">#REF!</definedName>
    <definedName name="Start45" localSheetId="4">#REF!</definedName>
    <definedName name="Start45" localSheetId="6">#REF!</definedName>
    <definedName name="Start45" localSheetId="5">#REF!</definedName>
    <definedName name="Start45">#REF!</definedName>
    <definedName name="Start46" localSheetId="4">#REF!</definedName>
    <definedName name="Start46" localSheetId="6">#REF!</definedName>
    <definedName name="Start46" localSheetId="5">#REF!</definedName>
    <definedName name="Start46">#REF!</definedName>
    <definedName name="Start47" localSheetId="4">#REF!</definedName>
    <definedName name="Start47" localSheetId="6">#REF!</definedName>
    <definedName name="Start47" localSheetId="5">#REF!</definedName>
    <definedName name="Start47">#REF!</definedName>
    <definedName name="Start5" localSheetId="4">#REF!</definedName>
    <definedName name="Start5" localSheetId="6">'[3]82 Biogas, upgrading'!#REF!</definedName>
    <definedName name="Start5" localSheetId="5">'[3]82 Biogas, upgrading'!#REF!</definedName>
    <definedName name="Start5">'[3]82 Biogas, upgrading'!#REF!</definedName>
    <definedName name="Start6" localSheetId="4">#REF!</definedName>
    <definedName name="Start6" localSheetId="6">'[1]2d Hydrogen Storage - Caverns'!#REF!</definedName>
    <definedName name="Start6" localSheetId="5">'[3]83 Gasif. Fixed Bed, Producer '!#REF!</definedName>
    <definedName name="Start6">'[3]83 Gasif. Fixed Bed, Producer '!#REF!</definedName>
    <definedName name="Start7" localSheetId="4">#REF!</definedName>
    <definedName name="Start7" localSheetId="6">'[3]84 Gasif. CFB, Bio-SNG'!#REF!</definedName>
    <definedName name="Start7" localSheetId="5">'[3]84 Gasif. CFB, Bio-SNG'!#REF!</definedName>
    <definedName name="Start7">'[3]84 Gasif. CFB, Bio-SNG'!#REF!</definedName>
    <definedName name="Start8" localSheetId="4">#REF!</definedName>
    <definedName name="Start8" localSheetId="6">'[3]85 Gasif. Ent. Flow FT, liq fu '!#REF!</definedName>
    <definedName name="Start8" localSheetId="5">'[3]85 Gasif. Ent. Flow FT, liq fu '!#REF!</definedName>
    <definedName name="Start8">'[3]85 Gasif. Ent. Flow FT, liq fu '!#REF!</definedName>
    <definedName name="Start9" localSheetId="4">#REF!</definedName>
    <definedName name="Start9" localSheetId="6">#REF!</definedName>
    <definedName name="Start9" localSheetId="5">#REF!</definedName>
    <definedName name="Start9">#REF!</definedName>
    <definedName name="w" localSheetId="4">#REF!</definedName>
    <definedName name="w" localSheetId="6">#REF!</definedName>
    <definedName name="w" localSheetId="5">#REF!</definedName>
    <definedName name="w">#REF!</definedName>
    <definedName name="werwer" localSheetId="4">#REF!</definedName>
    <definedName name="werwer" localSheetId="6">#REF!</definedName>
    <definedName name="werwer" localSheetId="5">#REF!</definedName>
    <definedName name="werwer">#REF!</definedName>
    <definedName name="www" localSheetId="4">#REF!</definedName>
    <definedName name="www" localSheetId="6">#REF!</definedName>
    <definedName name="www" localSheetId="5">#REF!</definedName>
    <definedName name="www">#REF!</definedName>
    <definedName name="xcv" localSheetId="4">#REF!</definedName>
    <definedName name="xcv" localSheetId="6">#REF!</definedName>
    <definedName name="xcv" localSheetId="5">#REF!</definedName>
    <definedName name="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7" l="1"/>
  <c r="C24" i="17"/>
  <c r="C23" i="17"/>
  <c r="C11" i="17"/>
  <c r="E27" i="16"/>
  <c r="D27" i="16"/>
  <c r="C27" i="16"/>
  <c r="C26" i="16"/>
  <c r="C25" i="16"/>
  <c r="C24" i="16"/>
  <c r="E12" i="16"/>
  <c r="E13" i="16" s="1"/>
  <c r="D12" i="16"/>
  <c r="D13" i="16" s="1"/>
  <c r="C41" i="15" l="1"/>
  <c r="C40" i="15"/>
  <c r="C39" i="15"/>
  <c r="C32" i="15"/>
  <c r="C31" i="15"/>
  <c r="C28" i="15"/>
  <c r="C19" i="14" l="1"/>
  <c r="C17" i="14"/>
  <c r="C8" i="14"/>
  <c r="C12" i="14"/>
  <c r="C73" i="14"/>
  <c r="C39" i="14"/>
  <c r="C19" i="9"/>
  <c r="C17" i="9"/>
  <c r="C16" i="9"/>
  <c r="C12" i="9"/>
  <c r="C8" i="9"/>
  <c r="C25" i="17" l="1"/>
  <c r="C26" i="17"/>
  <c r="C12" i="16"/>
  <c r="C13" i="16" s="1"/>
  <c r="C23" i="16"/>
  <c r="D23" i="16"/>
  <c r="E23" i="16"/>
  <c r="C15" i="4" l="1"/>
  <c r="C7" i="4" s="1"/>
  <c r="C11" i="4"/>
  <c r="C19" i="4" l="1"/>
  <c r="C16" i="4"/>
  <c r="C17" i="4" s="1"/>
  <c r="C28" i="4" l="1"/>
  <c r="C12" i="4"/>
  <c r="C16" i="14"/>
  <c r="C21" i="14"/>
  <c r="C70" i="14"/>
  <c r="C76" i="14"/>
  <c r="C77" i="14" s="1"/>
  <c r="C80" i="14"/>
  <c r="C30" i="14" l="1"/>
  <c r="C81" i="14"/>
  <c r="C82" i="14" s="1"/>
  <c r="C33" i="14" s="1"/>
  <c r="E39" i="9" l="1"/>
  <c r="F39" i="9" s="1"/>
  <c r="H39" i="9" s="1"/>
  <c r="D39" i="9"/>
  <c r="B39" i="9"/>
  <c r="C15" i="9"/>
  <c r="C20" i="9" s="1"/>
  <c r="C29"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58ABE8A-CDFA-44CF-AED8-1CEA0749BB34}" keepAlive="1" name="Query - Table001 (Page 1)" description="Connection to the 'Table001 (Page 1)' query in the workbook." type="5" refreshedVersion="7" background="1" saveData="1">
    <dbPr connection="Provider=Microsoft.Mashup.OleDb.1;Data Source=$Workbook$;Location=&quot;Table001 (Page 1)&quot;;Extended Properties=&quot;&quot;" command="SELECT * FROM [Table001 (Page 1)]"/>
  </connection>
</connections>
</file>

<file path=xl/sharedStrings.xml><?xml version="1.0" encoding="utf-8"?>
<sst xmlns="http://schemas.openxmlformats.org/spreadsheetml/2006/main" count="718" uniqueCount="352">
  <si>
    <t>INDEX</t>
  </si>
  <si>
    <t>Chapter No.</t>
  </si>
  <si>
    <t>Chapters</t>
  </si>
  <si>
    <t>Electrolyser</t>
  </si>
  <si>
    <t>1(a)</t>
  </si>
  <si>
    <t>Alkaline Electrolyser (AE)</t>
  </si>
  <si>
    <t>1(b)</t>
  </si>
  <si>
    <t>Polymer Electrolytic Membrane (PEM)</t>
  </si>
  <si>
    <t>1(c)</t>
  </si>
  <si>
    <t>Solid Oxide Electrolystic Cell (SOEC)</t>
  </si>
  <si>
    <t>Hydrogen Storage</t>
  </si>
  <si>
    <t>Green Ammonia</t>
  </si>
  <si>
    <t>Technology</t>
  </si>
  <si>
    <t>Uncertainty (2024)</t>
  </si>
  <si>
    <t>Uncertainty (2050)</t>
  </si>
  <si>
    <t>Note</t>
  </si>
  <si>
    <t>Ref</t>
  </si>
  <si>
    <t>Reference</t>
  </si>
  <si>
    <t>Energy/technical data</t>
  </si>
  <si>
    <t>Lower</t>
  </si>
  <si>
    <t>Upper</t>
  </si>
  <si>
    <t>Typical total plant size (MW input_e)</t>
  </si>
  <si>
    <t>Typical total plant size (kgH2 / day of max output)</t>
  </si>
  <si>
    <t>- Inputs</t>
  </si>
  <si>
    <t>Electricity (% total input (MWh / MWh))</t>
  </si>
  <si>
    <t>Water for electrolysis (kg / MWh input_e)</t>
  </si>
  <si>
    <t>- Outputs</t>
  </si>
  <si>
    <t>Hydrogen (% total input_e (MWh / MWh))</t>
  </si>
  <si>
    <t>B</t>
  </si>
  <si>
    <t>ΔE from HHV to LHV (% total input_e (MWh / MWh))</t>
  </si>
  <si>
    <t>Heat loss (% total input_e (MWh / MWh))</t>
  </si>
  <si>
    <t xml:space="preserve"> - hereof unrecoverable heat loss (%-points of heat loss)</t>
  </si>
  <si>
    <t>A</t>
  </si>
  <si>
    <t xml:space="preserve"> - hereof recoverable for district heating (%-points of heat loss)</t>
  </si>
  <si>
    <t>Hydrogen (kg / MWh input_e)</t>
  </si>
  <si>
    <t>Forced outage (%)</t>
  </si>
  <si>
    <t>C</t>
  </si>
  <si>
    <t>Planned outage (days per year)</t>
  </si>
  <si>
    <t>Technical lifetime (years)</t>
  </si>
  <si>
    <t>Construction time (years)</t>
  </si>
  <si>
    <t xml:space="preserve"> - hereof equipment (%)</t>
  </si>
  <si>
    <t>F</t>
  </si>
  <si>
    <t xml:space="preserve"> - hereof installation (%)</t>
  </si>
  <si>
    <t xml:space="preserve">Fixed O&amp;M (% of specific investment / year) </t>
  </si>
  <si>
    <t>Variable O&amp;M (INR / kWh of total input)</t>
  </si>
  <si>
    <t>-</t>
  </si>
  <si>
    <t>Startup cost (INR/ kW of total input per startup)</t>
  </si>
  <si>
    <t>Technology specific data</t>
  </si>
  <si>
    <r>
      <t>Current Density (A / cm</t>
    </r>
    <r>
      <rPr>
        <vertAlign val="superscript"/>
        <sz val="8"/>
        <rFont val="Arial"/>
        <family val="2"/>
      </rPr>
      <t>2</t>
    </r>
    <r>
      <rPr>
        <sz val="8"/>
        <rFont val="Arial"/>
        <family val="2"/>
      </rPr>
      <t>)</t>
    </r>
  </si>
  <si>
    <t>H</t>
  </si>
  <si>
    <r>
      <t>Footprint (m</t>
    </r>
    <r>
      <rPr>
        <vertAlign val="superscript"/>
        <sz val="8"/>
        <rFont val="Arial"/>
        <family val="2"/>
      </rPr>
      <t>2</t>
    </r>
    <r>
      <rPr>
        <vertAlign val="superscript"/>
        <sz val="10"/>
        <rFont val="Arial"/>
        <family val="2"/>
      </rPr>
      <t xml:space="preserve"> </t>
    </r>
    <r>
      <rPr>
        <sz val="10"/>
        <rFont val="Arial"/>
        <family val="2"/>
      </rPr>
      <t>/ MW input_e</t>
    </r>
    <r>
      <rPr>
        <sz val="8"/>
        <rFont val="Arial"/>
        <family val="2"/>
      </rPr>
      <t>)</t>
    </r>
  </si>
  <si>
    <t>8/13</t>
  </si>
  <si>
    <t>Notes:</t>
  </si>
  <si>
    <t>5% of the energy is estimated to be unrecoverable for small plants.</t>
  </si>
  <si>
    <t>D</t>
  </si>
  <si>
    <t>E</t>
  </si>
  <si>
    <t>G</t>
  </si>
  <si>
    <t>I</t>
  </si>
  <si>
    <t>References:</t>
  </si>
  <si>
    <t>“The Future of Hydrogen,” Futur. Hydrog., no. June, 2019, doi: 10.1787/1e0514c4-en.</t>
  </si>
  <si>
    <t>“Development of Water Electrolysis in the European Union | www.fch.europa.eu.” https://www.fch.europa.eu/node/783 (accessed Dec. 17, 2020).</t>
  </si>
  <si>
    <t>Planned outage is mainly because of changing the electrolyte solution for operation as per USDOE</t>
  </si>
  <si>
    <t>Price estimates are taken from USAID-NTPC, The CAPEX includes all components required for converting electricity and purified water into H2 gas at 35 bar and a waste heat stream at 50 °C. CAPEX does not include transformer, water purifier, heat pumps for increasing the temperature of waste heat stream or compressors for increasing the pressure of H2 further than 35 bar. The tariffs, capacity payments and network connection fees to DSO / TSO are not contained in CAPEX nor in O&amp;M</t>
  </si>
  <si>
    <t>As per the values given by USAID-NTPC report, the O&amp;M is around 10% but according to literature the O&amp;M is said to be 2%, also the stack replacement cost has not been considered but according to literature [5] it will be 30% of Investment cost which will be required at the 10th year of electrolyser operation if it works for 8760 hrs/year</t>
  </si>
  <si>
    <t>McPhy - MCLYZER product line data sheet,2023</t>
  </si>
  <si>
    <t>Oxford Institute of Energy Studies,2022</t>
  </si>
  <si>
    <t>Advanced Liquid Alkaline Water Electrolysis Experts Meeting,USDOE,2022</t>
  </si>
  <si>
    <t xml:space="preserve">Frank Gambou et al., "A Comprehensive Survey of Alkaline Electrolyzer Modeling: Electrical Domain and Specific Electrolyte Conductivity" Energies 2022, 15(9), 3452; https://doi.org/10.3390/en15093452 </t>
  </si>
  <si>
    <t>[5]</t>
  </si>
  <si>
    <t xml:space="preserve">Angelica Liponi et al., "Techno-economic analysis of hydrogen production from PV plants",https://doi.org/10.1051/e3sconf/202233401001 </t>
  </si>
  <si>
    <t>NTPC "Key Component Technology selection",2023</t>
  </si>
  <si>
    <t>Specific investment (INR / kW of total input_e)</t>
  </si>
  <si>
    <t>Specific investment (INR / kgH2 / day of max output)</t>
  </si>
  <si>
    <t xml:space="preserve">Assuming 24hrs of electrolyser operation with 100% load factor; this factor changes in real case and should be changed accordingly. </t>
  </si>
  <si>
    <t>Hydrogen production via PEM electrolysis for 1MW plant</t>
  </si>
  <si>
    <t>For the unit regarding "day" a 100% load factor is assummed here (Where the system is operated at nominal capacity all 24 hours of the day). In operation the daily fullload hours may vary and should therefor be adjusted for.</t>
  </si>
  <si>
    <t>Previously it is given for a kg of hydrogen 8 litre of water is needed which is modified to 14 litre as per the datasheet given in [1], respected calculation are descirbel below (i)</t>
  </si>
  <si>
    <t xml:space="preserve">The PEM electrolysis cost has been taken from the article given by CSTEP, given in the topic under "Green Hydrogen Superpower" focused on Indian context </t>
  </si>
  <si>
    <t>H-Tech System, PEM elecectrolyser ME450 data sheet,2023</t>
  </si>
  <si>
    <t>CSTEP - "Green Hydrogen Superpower"</t>
  </si>
  <si>
    <t>Calculations:</t>
  </si>
  <si>
    <t>(i)</t>
  </si>
  <si>
    <t>Water requirement calculation data taken from [1] for 1MW electrolyser</t>
  </si>
  <si>
    <t>Hydrogen Production</t>
  </si>
  <si>
    <t>kg/day</t>
  </si>
  <si>
    <t>kg/hr</t>
  </si>
  <si>
    <t>considering 24hrs of operation</t>
  </si>
  <si>
    <t>Water required</t>
  </si>
  <si>
    <t>Water required to produce 1kg of hydrogen</t>
  </si>
  <si>
    <t>kg or litre</t>
  </si>
  <si>
    <t>ii)</t>
  </si>
  <si>
    <t>To determine the fixed O&amp;M from investment cost in %</t>
  </si>
  <si>
    <r>
      <t>System Investment cost (</t>
    </r>
    <r>
      <rPr>
        <sz val="11"/>
        <color theme="1"/>
        <rFont val="Calibri"/>
        <family val="2"/>
      </rPr>
      <t>₹</t>
    </r>
    <r>
      <rPr>
        <sz val="11"/>
        <color theme="1"/>
        <rFont val="Calibri"/>
        <family val="2"/>
        <scheme val="minor"/>
      </rPr>
      <t>)</t>
    </r>
  </si>
  <si>
    <t>per kW</t>
  </si>
  <si>
    <t>per MW</t>
  </si>
  <si>
    <t>Percentage with respect to investment cost</t>
  </si>
  <si>
    <t>%</t>
  </si>
  <si>
    <t>Typical total plant size (MW input)</t>
  </si>
  <si>
    <t>Heat (% total input (MWh / MWh))</t>
  </si>
  <si>
    <t>Water for electrolysis (kg / MWh input)</t>
  </si>
  <si>
    <t>Hydrogen (% total input (MWh / MWh))</t>
  </si>
  <si>
    <t>ΔE from HHV to LHV (% total input (MWh / MWh))</t>
  </si>
  <si>
    <t>Heat loss (% total input (MWh / MWh))</t>
  </si>
  <si>
    <t>Hydrogen (kg / MWh input)</t>
  </si>
  <si>
    <t>Construction time (months)</t>
  </si>
  <si>
    <t>The efficiencies are assumed to be system efficiencies. IEA gives the values as electric efficiencies, however the references of IEA gives both system efficiencies and electric efficiencies. See for instance Buttler and Spliethoff (2018), "Current status of water electrolysis for energy storage, grid balancing and
sector coupling via power-to-gas and power-to-liquids: A review". This assumption adds significant uncertainty to these values. However no good alternative was found.</t>
  </si>
  <si>
    <t>The price of the input streams (steam and electric energy), has not been estimated.</t>
  </si>
  <si>
    <t>The CAPEX includes all components required for converting 400VAC electricity and purified water into H2 gas at 35 bar. CAPEX does not include transformer, water purifier or compressors for increasing the pressure of H2 further than 35 bar. The tariffs, capacity payments and network connection fees to DSO / TSO are not contained in CAPEX nor in O&amp;M</t>
  </si>
  <si>
    <t>Hydrogen production via Alkaline electrolyser for 1MW plant</t>
  </si>
  <si>
    <t>References</t>
  </si>
  <si>
    <t>N.A.</t>
  </si>
  <si>
    <t>Start up (MINR /TPD Ammonia)</t>
  </si>
  <si>
    <t>Variable O&amp;M (INR /t Ammonia)</t>
  </si>
  <si>
    <t>Fixed O&amp;M (MINR /TPD Ammonia)</t>
  </si>
  <si>
    <t>F, I</t>
  </si>
  <si>
    <t>Specific investment (MINR /TPD Ammonia output)</t>
  </si>
  <si>
    <r>
      <t xml:space="preserve">Specific density  (kg/l) or (ton/m3) </t>
    </r>
    <r>
      <rPr>
        <sz val="8"/>
        <rFont val="Calibri"/>
        <family val="2"/>
        <scheme val="minor"/>
      </rPr>
      <t>Ammonia</t>
    </r>
  </si>
  <si>
    <t>Specific energy content (GJ/ton Ammonia)</t>
  </si>
  <si>
    <t>Specific investment mark-up factor optional ASU</t>
  </si>
  <si>
    <t xml:space="preserve">Technology specific data                                 </t>
  </si>
  <si>
    <t>Start up (MINR /1,000 t Ammonia)</t>
  </si>
  <si>
    <t>Variable O&amp;M (INR/MWh Ammonia)</t>
  </si>
  <si>
    <t>Fixed O&amp;M (MINR/MW Ammonia/year)</t>
  </si>
  <si>
    <t xml:space="preserve"> -installation (%)</t>
  </si>
  <si>
    <t>- equipment (%)</t>
  </si>
  <si>
    <t>F, I, J</t>
  </si>
  <si>
    <t>20-100%</t>
  </si>
  <si>
    <t>Operation capacity</t>
  </si>
  <si>
    <t>Planned outage (weeks per year)</t>
  </si>
  <si>
    <t>Forced outage (%), unplanned shutdown</t>
  </si>
  <si>
    <t>District Heating Output, MWh/MWh Total input</t>
  </si>
  <si>
    <t>High value heat MWh/MWh total input</t>
  </si>
  <si>
    <r>
      <t xml:space="preserve">Ammonia Output, MWh/MWh </t>
    </r>
    <r>
      <rPr>
        <sz val="8"/>
        <rFont val="Calibri"/>
        <family val="2"/>
        <scheme val="minor"/>
      </rPr>
      <t xml:space="preserve">total </t>
    </r>
    <r>
      <rPr>
        <sz val="8"/>
        <color theme="1"/>
        <rFont val="Calibri"/>
        <family val="2"/>
        <scheme val="minor"/>
      </rPr>
      <t>Input</t>
    </r>
  </si>
  <si>
    <t>Outputs</t>
  </si>
  <si>
    <t>Electricity Consumption, MWh/MWh Total Inputs</t>
  </si>
  <si>
    <t>Hydrogen Consumption, MWh/MWh Total Inputs</t>
  </si>
  <si>
    <t>Hydrogen Consumption, t/t Ammonia</t>
  </si>
  <si>
    <t>N2 Consumption, t/t Ammonia</t>
  </si>
  <si>
    <t>Inputs</t>
  </si>
  <si>
    <t>Typical total plant size, MW (Ammonia output)</t>
  </si>
  <si>
    <r>
      <t>Typical total plant size</t>
    </r>
    <r>
      <rPr>
        <sz val="8"/>
        <rFont val="Calibri"/>
        <family val="2"/>
        <scheme val="minor"/>
      </rPr>
      <t>, TPD</t>
    </r>
  </si>
  <si>
    <t>Green Ammonia plant: Hydrogen to ammonia (excl. electrolyzer and excl. ASU)</t>
  </si>
  <si>
    <t>Energy storage capacity for one unit (MWh)</t>
  </si>
  <si>
    <t>Type 1</t>
  </si>
  <si>
    <t>Type 3</t>
  </si>
  <si>
    <t>https://www.hydrogen.energy.gov/pdfs/review19/sa173_penev_2019_p.pdf</t>
  </si>
  <si>
    <t xml:space="preserve">Compressor consumption is not considered auxiliary. Rest of losses that can be translated into energy losses and consequently more electricity consumption are negligible. </t>
  </si>
  <si>
    <t>J</t>
  </si>
  <si>
    <t>No hydrogen storage systems are known to have time of forced outage.</t>
  </si>
  <si>
    <t>System O&amp;M includes maintenance of the compressor and periodic check of the tanks intergrity.</t>
  </si>
  <si>
    <t>Almost no losses during discharge as it is a physical discharge for a pressurized gas from a valve.</t>
  </si>
  <si>
    <t>Cannot be defined since there is no conversion of hydrogen back to electricity in the form of a fuel cell in the system</t>
  </si>
  <si>
    <r>
      <t>2.84×10</t>
    </r>
    <r>
      <rPr>
        <vertAlign val="superscript"/>
        <sz val="9"/>
        <rFont val="Arial"/>
        <family val="2"/>
        <charset val="161"/>
      </rPr>
      <t>-27</t>
    </r>
  </si>
  <si>
    <r>
      <t>Permeation characteristics for Type I tanks (mol/s/m/MPa</t>
    </r>
    <r>
      <rPr>
        <vertAlign val="superscript"/>
        <sz val="10"/>
        <rFont val="Arial"/>
        <family val="2"/>
        <charset val="161"/>
      </rPr>
      <t>1/2</t>
    </r>
    <r>
      <rPr>
        <sz val="10"/>
        <rFont val="Arial"/>
        <family val="2"/>
      </rPr>
      <t>)</t>
    </r>
  </si>
  <si>
    <r>
      <t>Volumetric energy density @0</t>
    </r>
    <r>
      <rPr>
        <vertAlign val="superscript"/>
        <sz val="10"/>
        <rFont val="Arial"/>
        <family val="2"/>
        <charset val="161"/>
      </rPr>
      <t>o</t>
    </r>
    <r>
      <rPr>
        <sz val="10"/>
        <rFont val="Arial"/>
        <family val="2"/>
      </rPr>
      <t>C and 1atm pressure (kWh/m</t>
    </r>
    <r>
      <rPr>
        <vertAlign val="superscript"/>
        <sz val="10"/>
        <rFont val="Arial"/>
        <family val="2"/>
        <charset val="161"/>
      </rPr>
      <t>3</t>
    </r>
    <r>
      <rPr>
        <sz val="10"/>
        <rFont val="Arial"/>
        <family val="2"/>
      </rPr>
      <t>)</t>
    </r>
  </si>
  <si>
    <t>Gravimetric energy density (kWh/kg)</t>
  </si>
  <si>
    <t>Variable O&amp;M (INR/MWh)</t>
  </si>
  <si>
    <t>Fixed O&amp;M (INR/MW/year)</t>
  </si>
  <si>
    <t>Installation, equipment, manhours (MINR per MWh)</t>
  </si>
  <si>
    <t>Tanks component (MINR per MWh)</t>
  </si>
  <si>
    <t>Compressor component (MINR per MWh)</t>
  </si>
  <si>
    <t>Specific investment (MINR per MWh)</t>
  </si>
  <si>
    <t>&lt;1</t>
  </si>
  <si>
    <t>Auxiliary electricity consumption (% of output)</t>
  </si>
  <si>
    <t>Energy losses during storage (% / period)</t>
  </si>
  <si>
    <t>~100</t>
  </si>
  <si>
    <t xml:space="preserve"> - Discharge efficiency (%)</t>
  </si>
  <si>
    <r>
      <t xml:space="preserve"> - </t>
    </r>
    <r>
      <rPr>
        <i/>
        <sz val="10"/>
        <color theme="1"/>
        <rFont val="Arial"/>
        <family val="2"/>
      </rPr>
      <t>Charge efficiency (%)</t>
    </r>
  </si>
  <si>
    <t>Round trip efficiency (%)</t>
  </si>
  <si>
    <t>Input capacity for one unit (MW)</t>
  </si>
  <si>
    <t>Output capacity for one unit (MW)</t>
  </si>
  <si>
    <t>Application</t>
  </si>
  <si>
    <t>Form of energy stored</t>
  </si>
  <si>
    <t xml:space="preserve">Type 4 </t>
  </si>
  <si>
    <t>Explanation</t>
  </si>
  <si>
    <t>Pressurized hydrogen gas storage system</t>
  </si>
  <si>
    <t>Variable O&amp;M is treated as 1% of CAPEX</t>
  </si>
  <si>
    <t>Assuming 60% as equipment cost and 40% as installation cost</t>
  </si>
  <si>
    <t>Investment cost on the lines of 5500 tpd scenario.</t>
  </si>
  <si>
    <t>Energy density (kWh/m3)</t>
  </si>
  <si>
    <t>Specific energy (Wh/kg)</t>
  </si>
  <si>
    <t xml:space="preserve"> - hereof installation (MINR per MWh)</t>
  </si>
  <si>
    <t xml:space="preserve"> - hereof equipment (MINR per MWh)</t>
  </si>
  <si>
    <r>
      <t xml:space="preserve"> - Discharge efficiency (%) </t>
    </r>
    <r>
      <rPr>
        <i/>
        <sz val="9"/>
        <color rgb="FFFF0000"/>
        <rFont val="Arial"/>
        <family val="2"/>
      </rPr>
      <t>(dehydrogenation?)</t>
    </r>
  </si>
  <si>
    <r>
      <t xml:space="preserve"> - </t>
    </r>
    <r>
      <rPr>
        <i/>
        <sz val="9"/>
        <color theme="1"/>
        <rFont val="Arial"/>
        <family val="2"/>
      </rPr>
      <t>Charge efficiency (%)</t>
    </r>
    <r>
      <rPr>
        <i/>
        <sz val="9"/>
        <rFont val="Arial"/>
        <family val="2"/>
      </rPr>
      <t xml:space="preserve"> </t>
    </r>
    <r>
      <rPr>
        <i/>
        <sz val="9"/>
        <color rgb="FFFF0000"/>
        <rFont val="Arial"/>
        <family val="2"/>
      </rPr>
      <t>(hydrogenation?)</t>
    </r>
  </si>
  <si>
    <t xml:space="preserve">Large-scale liquid organic hydrogen carrier for transport </t>
  </si>
  <si>
    <t>Hydrogen gas</t>
  </si>
  <si>
    <t>Hydrogen production via SOEC electrolysis for 1MW plant</t>
  </si>
  <si>
    <t>Notes</t>
  </si>
  <si>
    <t xml:space="preserve">Financial data (in 2023₹)                                </t>
  </si>
  <si>
    <t xml:space="preserve">Financial data (in 2023₹)                               </t>
  </si>
  <si>
    <t xml:space="preserve">Financial data (in 2023₹)                                      </t>
  </si>
  <si>
    <t xml:space="preserve">Financial data (in 2023₹)                                    </t>
  </si>
  <si>
    <t xml:space="preserve">Financial data (in 2023₹)                                         </t>
  </si>
  <si>
    <t>K</t>
  </si>
  <si>
    <t>L</t>
  </si>
  <si>
    <t>1 year</t>
  </si>
  <si>
    <t>Comments:</t>
  </si>
  <si>
    <t>Not all the data inputs have references – what are the sources for the remaining categories? For example, heat losses, forced outages, construction time and more. If it is from other tech cats it is also fine, but we need to add a source.</t>
  </si>
  <si>
    <t xml:space="preserve">The numbers are identical for all parameters as in the DK tech cat, which should not be correct. For example, the cost units should be converted to INR and since other references are given it would be surprising if all the numbers are exactly identical with the DK tech cat. </t>
  </si>
  <si>
    <t xml:space="preserve">SOEC construction time reference is to a paper that does not analyse this technology. Might also be because some remarks and references seem to have moved (now referencing an empty row). </t>
  </si>
  <si>
    <t>Comments</t>
  </si>
  <si>
    <t xml:space="preserve">The electricity input is only 80% and the remark is referencing a solar wind hybrid example for India. I am not sure I understand what this project is? I would assume the inputs is 100% electricity (as in the Danish version also). Otherwise, the remaining part is considered to be heating inputs as is specified for SOEC? This also affects the calculations for plant size in H2. </t>
  </si>
  <si>
    <t xml:space="preserve">In comparison to DK tech cat different assumptions for water inputs are also given. </t>
  </si>
  <si>
    <t xml:space="preserve">There is a big difference in terms of the area footprint (50.9 vs 12.5) compared to DK tech cat. </t>
  </si>
  <si>
    <t xml:space="preserve">Not sure we can use a reference to The Hindu as the main source for PEM construction time. </t>
  </si>
  <si>
    <t xml:space="preserve">Some of the remarks (e.g. H) still refers to AE plants and not SOEC. </t>
  </si>
  <si>
    <t>Two rows of notes and references - should the first one (I marked in yellow) just be deleted since it is from DK tech cat?</t>
  </si>
  <si>
    <t>Some other notes do not make sense, e.g. note E that refers to a 5% loss, but then in the data it says 8.4%?</t>
  </si>
  <si>
    <t>NTPC "Key Component Technology selection", 2023</t>
  </si>
  <si>
    <t>Maintenance cost throught the lifetime (20 years)</t>
  </si>
  <si>
    <t>We do not have references for all data inputs, e.g. plant size, lifetimes, etc.</t>
  </si>
  <si>
    <t>Specific investment (MINR / MW Ammonia output)</t>
  </si>
  <si>
    <t>There are no references in the sheet. The references section is instead notes. These should be moved to notes and the acutal references to be added. We need to reference where we got our assumptions from.</t>
  </si>
  <si>
    <t>There are some red notes and remarks. Not sure what to do with all of them?</t>
  </si>
  <si>
    <t>Note A says this data is based on a 100 MW plant, but in the data it then says 30 MW?</t>
  </si>
  <si>
    <t>Assumption of higher pressure electrolysis available in the future, requiring lower compression power. A green ammonia plant that contains a dedicated ASU for nitrogen production will have additional power requirements, cf. chapter 3.3</t>
  </si>
  <si>
    <t>Steam at up to 350°C may be produced by NH₃ synthesis</t>
  </si>
  <si>
    <r>
      <t xml:space="preserve">Heat available at </t>
    </r>
    <r>
      <rPr>
        <sz val="8"/>
        <rFont val="Arial"/>
        <family val="2"/>
      </rPr>
      <t>30-60</t>
    </r>
    <r>
      <rPr>
        <sz val="8"/>
        <color theme="1"/>
        <rFont val="Arial"/>
        <family val="2"/>
      </rPr>
      <t>°C and requires heat pump for use for district heating.</t>
    </r>
  </si>
  <si>
    <t>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 1.06-1.09 should be applied to the total Specific Investment (both entries in Financial Data and Technology-specific data) as a rule of thumb.</t>
  </si>
  <si>
    <t>Fixed O&amp;M is taken as 3% of CAPEX</t>
  </si>
  <si>
    <t>Variable O&amp;M estimated as cost for catalyst replacement and misc. consumables</t>
  </si>
  <si>
    <t>Based on normal operation ranges for instrumentations and rotating equipment. Lower capacity range is possible but it is normally expensive as spare insturmentation and rotating equipment is required</t>
  </si>
  <si>
    <t>Note G says assumption of 3% O&amp;M, but no reference for this</t>
  </si>
  <si>
    <t xml:space="preserve">Three types are mentioned here. We should stick with one (the most common in India). Otherwise it gets too much. </t>
  </si>
  <si>
    <t>Stationary short-medium term storage after production from an electrolyzer</t>
  </si>
  <si>
    <t>Not clear what the references are - no reference list, but numbers in the table.</t>
  </si>
  <si>
    <t>The references and notes are identical with the DK tech cat - should be updated</t>
  </si>
  <si>
    <t>Energy storage capacity is significantly different from DK tech where it is 16.7 even though the input capacity is the same as here</t>
  </si>
  <si>
    <t xml:space="preserve">Almost all the data (apart from financial) is identical with DK tech cat. If we cannot find better it is fine, but then we need to make it clear in the references. </t>
  </si>
  <si>
    <t>No reference list and references are very high (identical to DK TC)</t>
  </si>
  <si>
    <t>Energy storage capacity very high compared to DK tech cat</t>
  </si>
  <si>
    <t>I guess we can delete regulation ability since not relevant for hydrogen storage?</t>
  </si>
  <si>
    <t>Most data is identical with DK TC - no Indian sources?</t>
  </si>
  <si>
    <t>What does TOL mean in the technology title?</t>
  </si>
  <si>
    <t>For charge efficiency the note says 72% (also in DK TC), but then the number is 82%?</t>
  </si>
  <si>
    <t xml:space="preserve">Assuming 24hrs of electrolyser operation; this factor changes in real case and should be changed accordingly. </t>
  </si>
  <si>
    <t>Elcetricity input is 100% as no heat is required</t>
  </si>
  <si>
    <t>For 1 kg of hydrogen 8 litre of water is needed theoritically. This is modified to 10.28 litre of water as per the datasheet given in ref. [1], values in datasheet converted from Nm3 to litres</t>
  </si>
  <si>
    <t>There is a slight change here in the LHV effeciency from Danish data sheet. Data here is referred from Oxford institute of energy studies. Since the values are given in range,  approximation for the ranges has been done and the values is taken</t>
  </si>
  <si>
    <t>M</t>
  </si>
  <si>
    <t>Reffered from Danish Technology Catalogue</t>
  </si>
  <si>
    <t>The construction time varies across geography where the developer wants to construct. It took 7months for commissioning a 380kW AE electrolyser plant by L&amp;T in Hazira India but it shold take less than that timeline for a 1MW plant if we consider only the time taken for setting up the gH2 facility and not the time for setting up the input electricity plant.</t>
  </si>
  <si>
    <t>Technology Data for Renewable Fuels, Danish Energy Agency, 2023: https://ens.dk/en/our-services/projections-and-models/technology-data/technology-data-energy-storage</t>
  </si>
  <si>
    <t>5, 6</t>
  </si>
  <si>
    <t xml:space="preserve">Idam: References are now provided. The heat loss is calculated. </t>
  </si>
  <si>
    <t xml:space="preserve">Idam: It is corrected now. The input was mistaken as the current PLF of RTC in India. </t>
  </si>
  <si>
    <t xml:space="preserve">Idam: The water input was taken from McPhy Alkaline electrolyser data sheet. </t>
  </si>
  <si>
    <t>The maximum value of current density has been taken from USAID-NTPC report. Alkaline electrolysers typically operates in a range of 0.2-0.8  A/cm2</t>
  </si>
  <si>
    <t>The footprint value isreferred from the McPhy data sheet, and the it includes the space (Area = L* W) occupied by "stacks &amp; process unit". Only stack footprint will be lesser. electrical unit and auxillary unit, footprint are additional. values change for different manufacturers of same technology</t>
  </si>
  <si>
    <t>Idam: Danish Catalogue is considering only stack foot print. Here the stack plus process unit foot print is taken.</t>
  </si>
  <si>
    <t>Idam: Referrence removed and replaced with more relevant data source.</t>
  </si>
  <si>
    <t>PEM electrolysers operate at higher current densities compared to alkaline, of about 1.6 - 2.3  A/cm2.</t>
  </si>
  <si>
    <t>The footprint value is calculated from the H-Tech System specification data sheet, and the it includes the space occupied by stacks &amp; process unit, electrical unit and auxillary unit, the footprint for the stack and processing unit is 1/3rd of whole system. Values will change for different manufacturers of same technology</t>
  </si>
  <si>
    <t>There is a slight change in the LHV effeciency which is taken from Oxford institute of energy studies. Since the values are given in range,  approximation for the ranges has been done and the values are taken, subsequently from Oxford reference HHV effeciency came to be 75%, in order to find effeciency interms of LHV, ∆E value is taken from DEA (ref 9) directly and subtracted the part to get the Hydrogen effeciency in terms of LHV which is 64.4%</t>
  </si>
  <si>
    <t xml:space="preserve">Technology Data for Renewable Fuels, Danish Energy Agency, 2023: https://ens.dk/en/our-services/projections-and-models/technology-data/technology-data-energy-storage </t>
  </si>
  <si>
    <t>Technical lifetime describes the system lifetime, the life of stack will be around 10 years considering 90,000 hrs of operation considering 8760 hrs of operation per year. 20 years will be the life time for 4000 to 5000 hrs of operation in a year.</t>
  </si>
  <si>
    <t>The construction time varies depending on where the developer wants to construct. The construction time for deploying 1MW PEM electrlyser will be 3 to 4 months.</t>
  </si>
  <si>
    <t>As per the values given by USAID - NTPC report, the O&amp;M is around 10%, the calculation for the same is given in (ii). Also the stack replacement cost has not been considered which is, as per ref. [7], will be 30% of Investment cost which will be required at the 10th year of electrolyser operation if it works for 8760 hrs/year</t>
  </si>
  <si>
    <t>7, 8</t>
  </si>
  <si>
    <t>2,3</t>
  </si>
  <si>
    <t>O&amp;M is estimated as 12% of CAPEX. 5%-point is for small systems, according to the 2-5% given for large to small scale systems from [3]. 7%-points is the estimated stack replacement cost. Ceres Power gives a stack replacement cost of 20% of CAPEX. At about 6000 full load hours per year, stacks are likely to be replaced every three and a third years.</t>
  </si>
  <si>
    <t>H, C, G</t>
  </si>
  <si>
    <t>The lifetime of current SOEC stacks is about 20000 hours and is expected to increase in the future [1].</t>
  </si>
  <si>
    <t>The HHV electorlyser efficiency is 91.6 % which can be calculated as the sum of the rows: "ΔE from HHV to LHV" and "Hydrogen".</t>
  </si>
  <si>
    <t>1, 2</t>
  </si>
  <si>
    <t xml:space="preserve">Idam: Reference added for assumed parameters. Values for most of the parameters are calculated. </t>
  </si>
  <si>
    <t>Idam: Cost numbers are in INR now.</t>
  </si>
  <si>
    <t>Idam: Notes has been updated for SOEC</t>
  </si>
  <si>
    <t>Idam: Construction time has now been updated as per Danish Catalogue.</t>
  </si>
  <si>
    <t xml:space="preserve">Idam: Notes and references from DK catalogue is cleared. </t>
  </si>
  <si>
    <t>Idam: 8.4% is calculated. So going with that. Updated the note.</t>
  </si>
  <si>
    <t>SOEC electrolysers operate at higher current densities compared to alkaline, of about 0.3 - 2.0  A/cm2.</t>
  </si>
  <si>
    <t xml:space="preserve">Assuming 24hrs of electrolyser operation with 100% load factor; this factor changes in real case and should be changed accordingly. Input from Haldor Topsoe: https://www.topsoe.com/our-resources/knowledge/our-products/equipment/soec and https://www.topsoe.com/hubfs/DOWNLOADS/DOWNLOADS%20-%20Brochures/SOEC%20high-temperature%20electrolysis%20factsheet.pdf?hsCtaTracking=dc9b7bfd-4709-4e7e-acb5-39e76e956078%7C20d976e0-d884-4c00-9fcf-3af3d0850476 </t>
  </si>
  <si>
    <t>TNO Fact Sheet - SOEC - https://energy.nl/media/data/Technology-Factsheets_SOElectrolysis.pdf</t>
  </si>
  <si>
    <t>Euro to INR conversion price  = INR 91 per Euro</t>
  </si>
  <si>
    <t>QNP Green Ammonia Project Feasibility Study Knowledge Sharing Report (arena.gov.au)</t>
  </si>
  <si>
    <t>Typical NH₃ plant size based on H2 supply from 30 MWe electrolyzer for 2020.</t>
  </si>
  <si>
    <t xml:space="preserve">Reffered from Danish Catalogue </t>
  </si>
  <si>
    <t>N</t>
  </si>
  <si>
    <t>Assume 98% efficiency with respect to mass of the ammonia synthesis. Mass ratio of H2:N2 in NH3 is 6:28</t>
  </si>
  <si>
    <t>ChemEngineering | Free Full-Text | Clean Hydrogen and Ammonia Synthesis in Paraguay from the Itaipu 14 GW Hydroelectric Plant (mdpi.com)</t>
  </si>
  <si>
    <t>4, 5</t>
  </si>
  <si>
    <t>Technical Assistance for the Daures Green Hydrogen-Green Ammonia Project: Pre-Feasibility Study Daures-Green-Hydrogen-PFS-v6-publicshort.pdf</t>
  </si>
  <si>
    <t>O</t>
  </si>
  <si>
    <t>B, O</t>
  </si>
  <si>
    <t>Euro to INR conversion: 1 Euro = 91 INR</t>
  </si>
  <si>
    <t xml:space="preserve">Cost projection is considering economy of scale only and does not consider further technical development, due to the maturity of ammonia synthesis. In case capacities are expected for other years than shown in the datasheet, one should use the corresponding cost data of the respective capacity instead of the cost data for a given year. </t>
  </si>
  <si>
    <t>The Electrolyser plant os 30 MW but interms of NH3 Output it wll be 15 MW plant as referred from Danish Catalogue.</t>
  </si>
  <si>
    <t>Ammonia synthesys efficiency through Haber-Bosch process. Ammonia output considering 1m3 of NH3 have 19.9MJ of energy.</t>
  </si>
  <si>
    <t>Based on calculated mass and energy balance. 177 kg of H2 and 823 kg of N2 are theoretically necessary to produce 1 ton of ammonia. 3H2 + N2 → 2NH3</t>
  </si>
  <si>
    <t>G, K</t>
  </si>
  <si>
    <t>H, K</t>
  </si>
  <si>
    <t>P</t>
  </si>
  <si>
    <t>Data taken from Emgineering Handbook</t>
  </si>
  <si>
    <t>P, K</t>
  </si>
  <si>
    <t xml:space="preserve">Idam: Reference added. </t>
  </si>
  <si>
    <t>Idam: Existing references moved into notes. Reference added.</t>
  </si>
  <si>
    <t>Idam: Red notes and remarks are now cleared up.</t>
  </si>
  <si>
    <t>Idam: The data is taken from a 55 TPD gNH3 plant with 30 MW electrolyser for gH2 production.</t>
  </si>
  <si>
    <t>4,5</t>
  </si>
  <si>
    <t>Considering 500 kg H2 storage per unit storage, Energy storage capacity for one unit (MWh) = 500kg multiplied by 33.33 kWh/kg</t>
  </si>
  <si>
    <t xml:space="preserve">The only power input that is considered is the input for the compressor and does not include power needs for  the electrolyzer that is making the hydrogen as described in the system definition. for the compression of 1 kg to 200 bar is approximately 4 kWh/kg and input capacity for 500kg for 24 hour is provided. </t>
  </si>
  <si>
    <r>
      <t xml:space="preserve">S. Tretsiakova-McNally, “LECTURE - Safety of hydrogen storage,” </t>
    </r>
    <r>
      <rPr>
        <i/>
        <sz val="11"/>
        <color theme="1"/>
        <rFont val="Calibri"/>
        <family val="2"/>
        <scheme val="minor"/>
      </rPr>
      <t>HyResponse</t>
    </r>
    <r>
      <rPr>
        <sz val="11"/>
        <color theme="1"/>
        <rFont val="Calibri"/>
        <family val="2"/>
        <scheme val="minor"/>
      </rPr>
      <t>, 2016.</t>
    </r>
  </si>
  <si>
    <t>Final Report: Hydrogen Storage System Cost Analysis (Technical Report) | OSTI.GOV</t>
  </si>
  <si>
    <t>Hydrogen Storage Cost Analysis (energy.gov)</t>
  </si>
  <si>
    <t xml:space="preserve"> "Energy Efficiency" is calculated from Energy of H2 out and Energy of H2 input. The losses in Type 3 and Type 4 tanks are assumed Zero for 200 bar.</t>
  </si>
  <si>
    <t>At present there are no regulation ability for H2 storage in India.</t>
  </si>
  <si>
    <t>Technical lifetime for Type 3 and type 4 tanks are 15 to 20 years.</t>
  </si>
  <si>
    <t>Refered from Danish Energy Catalogue</t>
  </si>
  <si>
    <t>M, L</t>
  </si>
  <si>
    <t>Type 1 comppressor is 200 bar, Type 3 and 4 compressor is 700 bar</t>
  </si>
  <si>
    <t>Energies | Free Full-Text | Techno-Economic Analysis of Hydrogen Storage Technologies for Railway Engineering: A Review (mdpi.com)</t>
  </si>
  <si>
    <t>Refered from Engineering Handbook</t>
  </si>
  <si>
    <t>Technology Data for Energy Storage | Energistyrelsen (ens.dk)</t>
  </si>
  <si>
    <t>Type 3 and Type 4 tanks have zero permeation</t>
  </si>
  <si>
    <t>M, P</t>
  </si>
  <si>
    <t xml:space="preserve">Idam: Noted. This needs to be deliberated further. Type 1 tank is currently the most used H2 storage method. </t>
  </si>
  <si>
    <t>The charge efficiency is equal to the roundtrip efficiency as there are almost no losses in the discharge process.</t>
  </si>
  <si>
    <t>Permeation characteristics are neglibile for Type I tanks.</t>
  </si>
  <si>
    <t>Idam: Notes and References are updated</t>
  </si>
  <si>
    <t xml:space="preserve">Idam: References are updated. </t>
  </si>
  <si>
    <t>Idam: Unit storage capacity were different. Now Sheet is updated for 500kg H2 storage as 1 storage unit.</t>
  </si>
  <si>
    <t xml:space="preserve">Idam: Data and References are updated. </t>
  </si>
  <si>
    <t xml:space="preserve">Idam: Regulation Ability deleted. </t>
  </si>
  <si>
    <t>The storage capacity in MWh (or rather kg of hydrogen as we do not assess energy storage applications) is fully flexible and independent of system size. It only depends on the chosen storage size. Calculated based on 500 kg (0.5 tonne) H2 storage for which 8.7 tonnes of LOHC will be required</t>
  </si>
  <si>
    <t>Chemical</t>
  </si>
  <si>
    <t xml:space="preserve">The efficiency ηH2 describes the ratio of the energy content of the useable hydrogen output (E H2,use) to the energy content of the hydrogen input (EH2,in) plus the energy demand for the storage system (Estorage + Edhyd). Since hydrogenation is exothermic (Ehyd) an additional output is generated. If it can be used, it increases the efficiency by adding to the energetic output of the storage. Around 10 kWh/kg H2 is required for the dehydrogenation process. </t>
  </si>
  <si>
    <t>Liquid organic hydrogen carriers (LOHCs) – techno-economic analysis of LOHCs in a defined process chain - Energy &amp; Environmental Science (RSC Publishing) DOI:10.1039/C8EE02700E</t>
  </si>
  <si>
    <t>Hydrogenious Technologies - LOHC - Folie 1 (energy.gov)</t>
  </si>
  <si>
    <t>Charging efficiency = Hydrogenation efficiency and Discharge efficiency = Dehydrogenation efficiency</t>
  </si>
  <si>
    <t xml:space="preserve">Energy loss during storage is zero. But there are Losses during hydrogenation and Dehydrogenation </t>
  </si>
  <si>
    <t>&lt;1%</t>
  </si>
  <si>
    <t>Liquid Organic Hydrogen Carriers and alternatives for international transport of renewable hydrogen - ScienceDirect</t>
  </si>
  <si>
    <t>2, 3</t>
  </si>
  <si>
    <t>Large-scale stationary hydrogen storage via liquid organic hydrogen carriers - ScienceDirect</t>
  </si>
  <si>
    <t>B, J</t>
  </si>
  <si>
    <t>Electrical Energy consumption is 0.016 kWh/kg of H2</t>
  </si>
  <si>
    <t>Reffered from Danish Energy Catalogue</t>
  </si>
  <si>
    <t>Kick-off for construction and operation of the world's largest plant for storing green hydrogen in Liquid Organic Hydrogen Carrier (hydrogenious.net)</t>
  </si>
  <si>
    <t>Construction time may differ depending on size and capacity of LOHC unit.</t>
  </si>
  <si>
    <t>1 to 2</t>
  </si>
  <si>
    <t xml:space="preserve">Fixed O&amp;M is treated at 4% of CAPEX </t>
  </si>
  <si>
    <t>Specific Energy is calculated from19.2kWh/kg H2 and Energy density is 624 Nm3 (57kg) H2 / m3 LOHC</t>
  </si>
  <si>
    <t>Idam: References are updated. Notes added.</t>
  </si>
  <si>
    <t>Idam: 500 kg H2 storage has been considered as 1 unit. Danish catalogue has different plant size</t>
  </si>
  <si>
    <t>Specific investment is calculated from the cost of material, reactors, storage tank with 1 USD = 83 INR</t>
  </si>
  <si>
    <t>Cosidering 500 kg H2 storage and output per day. Input is 500 kg of Hydrogen plus 8.7 ton of LOHC. Input capacity depends on selection of carrier compound for LOHC</t>
  </si>
  <si>
    <t>Hydrogen storage - LOHC</t>
  </si>
  <si>
    <t>Idam: It is now removed</t>
  </si>
  <si>
    <t>Idam: Regulation Ability is now removed</t>
  </si>
  <si>
    <t>Idam: Charge = hydrogenation and Discharge = dehydrogenation, has been assumed and the values are referred from Hydrogenious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</si>
</sst>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0.0"/>
    <numFmt numFmtId="165" formatCode="0.0%"/>
    <numFmt numFmtId="166" formatCode="_ * #,##0_ ;_ * \-#,##0_ ;_ * &quot;-&quot;??_ ;_ @_ "/>
    <numFmt numFmtId="167" formatCode="0.000"/>
  </numFmts>
  <fonts count="57" x14ac:knownFonts="1">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0"/>
      <name val="Arial"/>
      <family val="2"/>
    </font>
    <font>
      <sz val="10"/>
      <name val="Arial"/>
      <family val="2"/>
    </font>
    <font>
      <sz val="9"/>
      <name val="Arial"/>
      <family val="2"/>
    </font>
    <font>
      <b/>
      <i/>
      <sz val="10"/>
      <name val="Arial"/>
      <family val="2"/>
    </font>
    <font>
      <sz val="8"/>
      <name val="Calibri"/>
      <family val="2"/>
      <scheme val="minor"/>
    </font>
    <font>
      <sz val="10"/>
      <color rgb="FFFF0000"/>
      <name val="Arial"/>
      <family val="2"/>
    </font>
    <font>
      <sz val="9"/>
      <color rgb="FFFF0000"/>
      <name val="Arial"/>
      <family val="2"/>
    </font>
    <font>
      <sz val="8"/>
      <color rgb="FFFF0000"/>
      <name val="Calibri"/>
      <family val="2"/>
      <scheme val="minor"/>
    </font>
    <font>
      <vertAlign val="superscript"/>
      <sz val="8"/>
      <name val="Arial"/>
      <family val="2"/>
    </font>
    <font>
      <sz val="8"/>
      <name val="Arial"/>
      <family val="2"/>
    </font>
    <font>
      <vertAlign val="superscript"/>
      <sz val="10"/>
      <name val="Arial"/>
      <family val="2"/>
    </font>
    <font>
      <b/>
      <sz val="9"/>
      <name val="Arial"/>
      <family val="2"/>
    </font>
    <font>
      <sz val="9"/>
      <color theme="1"/>
      <name val="Arial"/>
      <family val="2"/>
    </font>
    <font>
      <sz val="11"/>
      <color theme="10"/>
      <name val="Calibri"/>
      <family val="2"/>
      <scheme val="minor"/>
    </font>
    <font>
      <sz val="11"/>
      <color rgb="FFFF0000"/>
      <name val="Calibri"/>
      <family val="2"/>
      <scheme val="minor"/>
    </font>
    <font>
      <b/>
      <sz val="8"/>
      <name val="Arial"/>
      <family val="2"/>
    </font>
    <font>
      <sz val="11"/>
      <color theme="1"/>
      <name val="Calibri"/>
      <family val="2"/>
    </font>
    <font>
      <sz val="8"/>
      <color theme="1"/>
      <name val="Arial"/>
      <family val="2"/>
    </font>
    <font>
      <sz val="8"/>
      <color rgb="FFFF0000"/>
      <name val="Arial"/>
      <family val="2"/>
    </font>
    <font>
      <b/>
      <sz val="8"/>
      <color theme="1"/>
      <name val="Arial"/>
      <family val="2"/>
    </font>
    <font>
      <i/>
      <sz val="11"/>
      <color theme="1"/>
      <name val="Calibri"/>
      <family val="2"/>
      <scheme val="minor"/>
    </font>
    <font>
      <b/>
      <sz val="10"/>
      <color theme="1"/>
      <name val="Calibri"/>
      <family val="2"/>
      <scheme val="minor"/>
    </font>
    <font>
      <i/>
      <sz val="8"/>
      <color rgb="FFFF0000"/>
      <name val="Calibri"/>
      <family val="2"/>
      <scheme val="minor"/>
    </font>
    <font>
      <sz val="7"/>
      <color theme="1"/>
      <name val="Arial"/>
      <family val="2"/>
    </font>
    <font>
      <b/>
      <sz val="8"/>
      <color theme="1"/>
      <name val="Calibri"/>
      <family val="2"/>
      <scheme val="minor"/>
    </font>
    <font>
      <b/>
      <sz val="11"/>
      <name val="Calibri"/>
      <family val="2"/>
      <scheme val="minor"/>
    </font>
    <font>
      <u/>
      <sz val="10"/>
      <color indexed="12"/>
      <name val="Arial"/>
      <family val="2"/>
    </font>
    <font>
      <sz val="9"/>
      <color indexed="8"/>
      <name val="Arial"/>
      <family val="2"/>
    </font>
    <font>
      <vertAlign val="superscript"/>
      <sz val="9"/>
      <name val="Arial"/>
      <family val="2"/>
      <charset val="161"/>
    </font>
    <font>
      <vertAlign val="superscript"/>
      <sz val="10"/>
      <name val="Arial"/>
      <family val="2"/>
      <charset val="161"/>
    </font>
    <font>
      <sz val="10"/>
      <color theme="1"/>
      <name val="Times New Roman"/>
      <family val="1"/>
    </font>
    <font>
      <sz val="7"/>
      <color rgb="FFFF0000"/>
      <name val="Arial"/>
      <family val="2"/>
    </font>
    <font>
      <sz val="10"/>
      <color theme="1"/>
      <name val="Arial"/>
      <family val="2"/>
    </font>
    <font>
      <sz val="10"/>
      <color rgb="FFFF0000"/>
      <name val="Times New Roman"/>
      <family val="1"/>
    </font>
    <font>
      <b/>
      <sz val="7"/>
      <color rgb="FFFF0000"/>
      <name val="Arial"/>
      <family val="2"/>
    </font>
    <font>
      <i/>
      <sz val="10"/>
      <name val="Arial"/>
      <family val="2"/>
    </font>
    <font>
      <i/>
      <sz val="10"/>
      <color theme="1"/>
      <name val="Arial"/>
      <family val="2"/>
    </font>
    <font>
      <sz val="8"/>
      <color rgb="FFFF0000"/>
      <name val="Times New Roman"/>
      <family val="1"/>
    </font>
    <font>
      <b/>
      <sz val="7"/>
      <name val="Arial"/>
      <family val="2"/>
    </font>
    <font>
      <b/>
      <sz val="10"/>
      <color rgb="FFFF0000"/>
      <name val="Arial"/>
      <family val="2"/>
    </font>
    <font>
      <sz val="7"/>
      <name val="Arial"/>
      <family val="2"/>
    </font>
    <font>
      <i/>
      <sz val="9"/>
      <name val="Arial"/>
      <family val="2"/>
    </font>
    <font>
      <i/>
      <sz val="9"/>
      <color rgb="FFFF0000"/>
      <name val="Arial"/>
      <family val="2"/>
    </font>
    <font>
      <i/>
      <sz val="9"/>
      <color theme="1"/>
      <name val="Arial"/>
      <family val="2"/>
    </font>
    <font>
      <b/>
      <sz val="7"/>
      <color theme="1"/>
      <name val="Arial"/>
      <family val="2"/>
    </font>
    <font>
      <sz val="11"/>
      <color indexed="8"/>
      <name val="Calibri"/>
      <family val="2"/>
    </font>
    <font>
      <sz val="11"/>
      <color theme="1"/>
      <name val="Courier New"/>
      <family val="3"/>
    </font>
    <font>
      <u/>
      <sz val="11"/>
      <color rgb="FFFF0000"/>
      <name val="Calibri"/>
      <family val="2"/>
      <scheme val="minor"/>
    </font>
    <font>
      <sz val="11"/>
      <color rgb="FFFF0000"/>
      <name val="Courier New"/>
      <family val="3"/>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auto="1"/>
      </right>
      <top/>
      <bottom style="thin">
        <color auto="1"/>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auto="1"/>
      </right>
      <top/>
      <bottom/>
      <diagonal/>
    </border>
  </borders>
  <cellStyleXfs count="9">
    <xf numFmtId="0" fontId="0" fillId="0" borderId="0"/>
    <xf numFmtId="0" fontId="5"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34" fillId="0" borderId="0" applyNumberFormat="0" applyFill="0" applyBorder="0" applyAlignment="0" applyProtection="0">
      <alignment vertical="top"/>
      <protection locked="0"/>
    </xf>
    <xf numFmtId="0" fontId="53" fillId="0" borderId="0"/>
  </cellStyleXfs>
  <cellXfs count="359">
    <xf numFmtId="0" fontId="0" fillId="0" borderId="0" xfId="0"/>
    <xf numFmtId="0" fontId="2" fillId="0" borderId="0" xfId="0" applyFont="1"/>
    <xf numFmtId="0" fontId="0" fillId="0" borderId="0" xfId="0" applyAlignment="1">
      <alignment horizontal="right"/>
    </xf>
    <xf numFmtId="0" fontId="2" fillId="0" borderId="0" xfId="0" applyFont="1" applyAlignment="1">
      <alignment horizontal="center" vertical="center"/>
    </xf>
    <xf numFmtId="0" fontId="2" fillId="0" borderId="0" xfId="0" applyFont="1" applyAlignment="1">
      <alignment horizontal="center"/>
    </xf>
    <xf numFmtId="0" fontId="6" fillId="0" borderId="0" xfId="1" applyFont="1"/>
    <xf numFmtId="0" fontId="0" fillId="0" borderId="0" xfId="0" applyAlignment="1">
      <alignment horizontal="center"/>
    </xf>
    <xf numFmtId="0" fontId="8" fillId="3" borderId="1" xfId="0" applyFont="1" applyFill="1" applyBorder="1" applyAlignment="1">
      <alignment vertical="top" wrapText="1"/>
    </xf>
    <xf numFmtId="0" fontId="9" fillId="3" borderId="1" xfId="0" applyFont="1" applyFill="1" applyBorder="1" applyAlignment="1">
      <alignment vertical="top" wrapText="1"/>
    </xf>
    <xf numFmtId="0" fontId="8" fillId="3" borderId="1" xfId="0" applyFont="1" applyFill="1" applyBorder="1" applyAlignment="1">
      <alignment horizontal="center" vertical="top" wrapText="1"/>
    </xf>
    <xf numFmtId="0" fontId="3" fillId="0" borderId="4" xfId="0" applyFont="1" applyBorder="1"/>
    <xf numFmtId="1" fontId="10" fillId="3" borderId="1" xfId="0" applyNumberFormat="1" applyFont="1" applyFill="1" applyBorder="1" applyAlignment="1">
      <alignment horizontal="center" vertical="top" wrapText="1"/>
    </xf>
    <xf numFmtId="0" fontId="3" fillId="0" borderId="2" xfId="0" applyFont="1" applyBorder="1"/>
    <xf numFmtId="0" fontId="3" fillId="0" borderId="5" xfId="0" applyFont="1" applyBorder="1"/>
    <xf numFmtId="0" fontId="11" fillId="3" borderId="1" xfId="0" quotePrefix="1" applyFont="1" applyFill="1" applyBorder="1" applyAlignment="1">
      <alignment vertical="top" wrapText="1"/>
    </xf>
    <xf numFmtId="2" fontId="3" fillId="0" borderId="5" xfId="0" applyNumberFormat="1" applyFont="1" applyBorder="1"/>
    <xf numFmtId="2" fontId="12" fillId="0" borderId="1" xfId="0" applyNumberFormat="1" applyFont="1" applyBorder="1"/>
    <xf numFmtId="0" fontId="9" fillId="0" borderId="1" xfId="0" applyFont="1" applyBorder="1" applyAlignment="1">
      <alignment vertical="top" wrapText="1"/>
    </xf>
    <xf numFmtId="2" fontId="3" fillId="0" borderId="4" xfId="0" applyNumberFormat="1" applyFont="1" applyBorder="1"/>
    <xf numFmtId="0" fontId="11" fillId="0" borderId="1" xfId="0" quotePrefix="1" applyFont="1" applyBorder="1" applyAlignment="1">
      <alignment vertical="top" wrapText="1"/>
    </xf>
    <xf numFmtId="2" fontId="10" fillId="3" borderId="1" xfId="0" applyNumberFormat="1" applyFont="1" applyFill="1" applyBorder="1" applyAlignment="1">
      <alignment horizontal="center" vertical="top" wrapText="1"/>
    </xf>
    <xf numFmtId="2" fontId="3" fillId="0" borderId="2" xfId="0" applyNumberFormat="1" applyFont="1" applyBorder="1"/>
    <xf numFmtId="164" fontId="10" fillId="3" borderId="1" xfId="0" applyNumberFormat="1" applyFont="1" applyFill="1" applyBorder="1" applyAlignment="1">
      <alignment horizontal="center" vertical="top" wrapText="1"/>
    </xf>
    <xf numFmtId="2" fontId="3" fillId="3" borderId="5" xfId="0" applyNumberFormat="1" applyFont="1" applyFill="1" applyBorder="1"/>
    <xf numFmtId="2" fontId="3" fillId="0" borderId="6" xfId="0" applyNumberFormat="1" applyFont="1" applyBorder="1"/>
    <xf numFmtId="2" fontId="3" fillId="3" borderId="4" xfId="0" applyNumberFormat="1" applyFont="1" applyFill="1" applyBorder="1"/>
    <xf numFmtId="0" fontId="13" fillId="3" borderId="1" xfId="0" applyFont="1" applyFill="1" applyBorder="1" applyAlignment="1">
      <alignment vertical="top" wrapText="1"/>
    </xf>
    <xf numFmtId="164" fontId="14" fillId="3" borderId="1" xfId="0" applyNumberFormat="1" applyFont="1" applyFill="1" applyBorder="1" applyAlignment="1">
      <alignment horizontal="center" vertical="top" wrapText="1"/>
    </xf>
    <xf numFmtId="9" fontId="15" fillId="0" borderId="5" xfId="0" applyNumberFormat="1" applyFont="1" applyBorder="1"/>
    <xf numFmtId="9" fontId="3" fillId="0" borderId="1" xfId="0" applyNumberFormat="1" applyFont="1" applyBorder="1" applyAlignment="1">
      <alignment horizontal="right"/>
    </xf>
    <xf numFmtId="0" fontId="3" fillId="0" borderId="1" xfId="0" applyFont="1" applyBorder="1"/>
    <xf numFmtId="1" fontId="10" fillId="3" borderId="1" xfId="3" applyNumberFormat="1" applyFont="1" applyFill="1" applyBorder="1" applyAlignment="1">
      <alignment horizontal="center" vertical="top" wrapText="1"/>
    </xf>
    <xf numFmtId="164" fontId="3" fillId="0" borderId="5" xfId="0" applyNumberFormat="1" applyFont="1" applyBorder="1"/>
    <xf numFmtId="0" fontId="3" fillId="0" borderId="1" xfId="0" applyFont="1" applyBorder="1" applyAlignment="1">
      <alignment horizontal="right"/>
    </xf>
    <xf numFmtId="0" fontId="8" fillId="0" borderId="1" xfId="0" applyFont="1" applyBorder="1" applyAlignment="1">
      <alignment vertical="top" wrapText="1"/>
    </xf>
    <xf numFmtId="1" fontId="3" fillId="0" borderId="1" xfId="0" applyNumberFormat="1" applyFont="1" applyBorder="1"/>
    <xf numFmtId="2" fontId="3" fillId="0" borderId="1" xfId="0" applyNumberFormat="1" applyFont="1" applyBorder="1"/>
    <xf numFmtId="0" fontId="12" fillId="0" borderId="5" xfId="0" applyFont="1" applyBorder="1"/>
    <xf numFmtId="0" fontId="10" fillId="0" borderId="1" xfId="0" applyFont="1" applyBorder="1" applyAlignment="1">
      <alignment vertical="top" wrapText="1"/>
    </xf>
    <xf numFmtId="164" fontId="3" fillId="0" borderId="1" xfId="0" applyNumberFormat="1" applyFont="1" applyBorder="1"/>
    <xf numFmtId="164" fontId="10" fillId="3" borderId="1" xfId="0" applyNumberFormat="1" applyFont="1" applyFill="1" applyBorder="1" applyAlignment="1">
      <alignment horizontal="center" vertical="center" wrapText="1"/>
    </xf>
    <xf numFmtId="0" fontId="10" fillId="0" borderId="0" xfId="0" applyFont="1"/>
    <xf numFmtId="0" fontId="10" fillId="0" borderId="5" xfId="0" applyFont="1" applyBorder="1" applyAlignment="1">
      <alignment vertical="top" wrapText="1"/>
    </xf>
    <xf numFmtId="0" fontId="0" fillId="0" borderId="1" xfId="0" applyBorder="1"/>
    <xf numFmtId="0" fontId="0" fillId="0" borderId="1" xfId="0" applyBorder="1" applyAlignment="1">
      <alignment horizontal="center"/>
    </xf>
    <xf numFmtId="0" fontId="19" fillId="3" borderId="0" xfId="0" applyFont="1" applyFill="1" applyAlignment="1">
      <alignment vertical="top" wrapText="1"/>
    </xf>
    <xf numFmtId="2" fontId="10" fillId="3" borderId="0" xfId="0" applyNumberFormat="1" applyFont="1" applyFill="1" applyAlignment="1">
      <alignment horizontal="center" vertical="top"/>
    </xf>
    <xf numFmtId="0" fontId="10" fillId="3" borderId="0" xfId="0" applyFont="1" applyFill="1" applyAlignment="1">
      <alignment horizontal="center" vertical="top"/>
    </xf>
    <xf numFmtId="0" fontId="10" fillId="3" borderId="0" xfId="0" applyFont="1" applyFill="1" applyAlignment="1">
      <alignment vertical="top" wrapText="1"/>
    </xf>
    <xf numFmtId="1" fontId="10" fillId="3" borderId="0" xfId="0" applyNumberFormat="1" applyFont="1" applyFill="1" applyAlignment="1">
      <alignment vertical="top"/>
    </xf>
    <xf numFmtId="1" fontId="10" fillId="3" borderId="0" xfId="4" applyNumberFormat="1" applyFont="1" applyFill="1" applyBorder="1" applyAlignment="1">
      <alignment vertical="top"/>
    </xf>
    <xf numFmtId="0" fontId="10" fillId="3" borderId="0" xfId="0" applyFont="1" applyFill="1"/>
    <xf numFmtId="166" fontId="10" fillId="3" borderId="0" xfId="0" applyNumberFormat="1" applyFont="1" applyFill="1" applyAlignment="1">
      <alignment vertical="top" wrapText="1"/>
    </xf>
    <xf numFmtId="0" fontId="10" fillId="3" borderId="0" xfId="0" applyFont="1" applyFill="1" applyAlignment="1">
      <alignment horizontal="right" vertical="top"/>
    </xf>
    <xf numFmtId="0" fontId="10" fillId="3" borderId="0" xfId="0" applyFont="1" applyFill="1" applyAlignment="1">
      <alignment vertical="top"/>
    </xf>
    <xf numFmtId="0" fontId="0" fillId="0" borderId="0" xfId="0" applyAlignment="1">
      <alignment horizontal="center" vertical="center"/>
    </xf>
    <xf numFmtId="0" fontId="21" fillId="0" borderId="0" xfId="1" applyFont="1"/>
    <xf numFmtId="43" fontId="0" fillId="0" borderId="0" xfId="0" applyNumberFormat="1" applyAlignment="1">
      <alignment horizontal="center" vertical="center"/>
    </xf>
    <xf numFmtId="0" fontId="5" fillId="0" borderId="0" xfId="1"/>
    <xf numFmtId="164" fontId="10" fillId="0" borderId="5" xfId="0" applyNumberFormat="1" applyFont="1" applyBorder="1" applyAlignment="1">
      <alignment horizontal="center" vertical="top"/>
    </xf>
    <xf numFmtId="0" fontId="10" fillId="3" borderId="5" xfId="0" applyFont="1" applyFill="1" applyBorder="1" applyAlignment="1">
      <alignment horizontal="center" vertical="top"/>
    </xf>
    <xf numFmtId="0" fontId="0" fillId="0" borderId="5" xfId="0" applyBorder="1"/>
    <xf numFmtId="0" fontId="0" fillId="0" borderId="8" xfId="0" applyBorder="1"/>
    <xf numFmtId="0" fontId="8" fillId="0" borderId="1" xfId="0" applyFont="1" applyBorder="1" applyAlignment="1">
      <alignment horizontal="center" vertical="top" wrapText="1"/>
    </xf>
    <xf numFmtId="1" fontId="10" fillId="0" borderId="1" xfId="0" applyNumberFormat="1" applyFont="1" applyBorder="1" applyAlignment="1">
      <alignment horizontal="center" vertical="top" wrapText="1"/>
    </xf>
    <xf numFmtId="9" fontId="10"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1" fontId="10" fillId="0" borderId="1" xfId="3" applyNumberFormat="1" applyFont="1" applyFill="1" applyBorder="1" applyAlignment="1">
      <alignment horizontal="center" vertical="top" wrapText="1"/>
    </xf>
    <xf numFmtId="0" fontId="10" fillId="0" borderId="1" xfId="5" applyNumberFormat="1" applyFont="1" applyFill="1" applyBorder="1" applyAlignment="1">
      <alignment horizontal="center" vertical="top" wrapText="1"/>
    </xf>
    <xf numFmtId="1" fontId="10" fillId="0" borderId="1" xfId="5" applyNumberFormat="1" applyFont="1" applyFill="1" applyBorder="1" applyAlignment="1">
      <alignment horizontal="center" vertical="top" wrapText="1"/>
    </xf>
    <xf numFmtId="164" fontId="10" fillId="0" borderId="1" xfId="0" applyNumberFormat="1" applyFont="1" applyBorder="1" applyAlignment="1">
      <alignment horizontal="center" vertical="center" wrapText="1"/>
    </xf>
    <xf numFmtId="9" fontId="3" fillId="0" borderId="1" xfId="0" applyNumberFormat="1" applyFont="1" applyBorder="1"/>
    <xf numFmtId="0" fontId="17" fillId="0" borderId="1" xfId="0" applyFont="1" applyBorder="1" applyAlignment="1">
      <alignment horizontal="center" vertical="center" wrapText="1"/>
    </xf>
    <xf numFmtId="0" fontId="23" fillId="0" borderId="1" xfId="0" applyFont="1" applyBorder="1" applyAlignment="1">
      <alignment horizontal="center" vertical="center" wrapText="1"/>
    </xf>
    <xf numFmtId="164" fontId="17"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9" fontId="3" fillId="0" borderId="5" xfId="0" applyNumberFormat="1" applyFont="1" applyBorder="1"/>
    <xf numFmtId="49" fontId="10" fillId="0" borderId="7" xfId="0" quotePrefix="1" applyNumberFormat="1" applyFont="1" applyBorder="1" applyAlignment="1">
      <alignment horizontal="center" vertical="top" wrapText="1"/>
    </xf>
    <xf numFmtId="0" fontId="10" fillId="0" borderId="0" xfId="0" applyFont="1" applyAlignment="1">
      <alignment vertical="top" wrapText="1"/>
    </xf>
    <xf numFmtId="0" fontId="19" fillId="0" borderId="0" xfId="0" applyFont="1" applyAlignment="1">
      <alignment vertical="top" wrapText="1"/>
    </xf>
    <xf numFmtId="0" fontId="5" fillId="0" borderId="0" xfId="1" applyFill="1"/>
    <xf numFmtId="0" fontId="21" fillId="0" borderId="0" xfId="1" applyFont="1" applyFill="1"/>
    <xf numFmtId="0" fontId="0" fillId="3" borderId="10" xfId="0" applyFill="1" applyBorder="1"/>
    <xf numFmtId="0" fontId="0" fillId="3" borderId="11" xfId="0" applyFill="1" applyBorder="1"/>
    <xf numFmtId="0" fontId="0" fillId="3" borderId="9" xfId="0" applyFill="1" applyBorder="1"/>
    <xf numFmtId="0" fontId="0" fillId="3" borderId="0" xfId="0" applyFill="1"/>
    <xf numFmtId="0" fontId="0" fillId="3" borderId="13" xfId="0" applyFill="1" applyBorder="1"/>
    <xf numFmtId="0" fontId="0" fillId="3" borderId="14" xfId="0" applyFill="1" applyBorder="1"/>
    <xf numFmtId="0" fontId="2" fillId="3" borderId="15" xfId="0" applyFont="1" applyFill="1" applyBorder="1"/>
    <xf numFmtId="0" fontId="0" fillId="3" borderId="15" xfId="0" applyFill="1" applyBorder="1"/>
    <xf numFmtId="1" fontId="0" fillId="3" borderId="0" xfId="0" applyNumberFormat="1" applyFill="1"/>
    <xf numFmtId="0" fontId="0" fillId="3" borderId="0" xfId="0" applyFill="1" applyAlignment="1">
      <alignment horizontal="right"/>
    </xf>
    <xf numFmtId="0" fontId="0" fillId="3" borderId="17" xfId="0" applyFill="1" applyBorder="1"/>
    <xf numFmtId="0" fontId="2" fillId="3" borderId="18" xfId="0" applyFont="1" applyFill="1" applyBorder="1"/>
    <xf numFmtId="1" fontId="2" fillId="3" borderId="18" xfId="0" applyNumberFormat="1" applyFont="1" applyFill="1" applyBorder="1"/>
    <xf numFmtId="0" fontId="0" fillId="3" borderId="18" xfId="0" applyFill="1" applyBorder="1"/>
    <xf numFmtId="0" fontId="0" fillId="3" borderId="19" xfId="0" applyFill="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xf>
    <xf numFmtId="0" fontId="2" fillId="3" borderId="12" xfId="0" applyFont="1" applyFill="1" applyBorder="1" applyAlignment="1">
      <alignment horizontal="center" vertical="center"/>
    </xf>
    <xf numFmtId="164" fontId="2" fillId="3" borderId="15" xfId="0" applyNumberFormat="1" applyFont="1" applyFill="1" applyBorder="1"/>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7" fillId="0" borderId="0" xfId="0" applyFont="1" applyAlignment="1">
      <alignment horizontal="left" vertical="center"/>
    </xf>
    <xf numFmtId="0" fontId="22" fillId="0" borderId="0" xfId="0" applyFont="1"/>
    <xf numFmtId="9" fontId="3" fillId="0" borderId="1" xfId="6" applyFont="1" applyBorder="1"/>
    <xf numFmtId="9" fontId="3" fillId="0" borderId="5" xfId="6" applyFont="1" applyBorder="1"/>
    <xf numFmtId="0" fontId="28" fillId="3" borderId="0" xfId="0" applyFont="1" applyFill="1"/>
    <xf numFmtId="9" fontId="12" fillId="0" borderId="5" xfId="6" applyFont="1" applyBorder="1"/>
    <xf numFmtId="0" fontId="3" fillId="0" borderId="3" xfId="0" applyFont="1" applyBorder="1" applyAlignment="1">
      <alignment horizontal="center"/>
    </xf>
    <xf numFmtId="0" fontId="3" fillId="0" borderId="2" xfId="0" applyFont="1" applyBorder="1" applyAlignment="1">
      <alignment horizontal="center"/>
    </xf>
    <xf numFmtId="9" fontId="3" fillId="0" borderId="2" xfId="6" applyFont="1" applyBorder="1"/>
    <xf numFmtId="9" fontId="3" fillId="0" borderId="21" xfId="6" applyFont="1" applyBorder="1"/>
    <xf numFmtId="0" fontId="3" fillId="0" borderId="21" xfId="0" applyFont="1" applyBorder="1"/>
    <xf numFmtId="0" fontId="3" fillId="0" borderId="22" xfId="0" applyFont="1" applyBorder="1"/>
    <xf numFmtId="0" fontId="3" fillId="0" borderId="4" xfId="0" applyFont="1" applyBorder="1" applyAlignment="1">
      <alignment horizontal="center"/>
    </xf>
    <xf numFmtId="9" fontId="3" fillId="0" borderId="4" xfId="6" applyFont="1" applyBorder="1"/>
    <xf numFmtId="0" fontId="30" fillId="3" borderId="0" xfId="0" applyFont="1" applyFill="1"/>
    <xf numFmtId="164" fontId="3" fillId="0" borderId="5" xfId="6" applyNumberFormat="1" applyFont="1" applyBorder="1"/>
    <xf numFmtId="0" fontId="3" fillId="0" borderId="20" xfId="0" applyFont="1" applyBorder="1"/>
    <xf numFmtId="9" fontId="15" fillId="0" borderId="4" xfId="0" applyNumberFormat="1" applyFont="1" applyBorder="1"/>
    <xf numFmtId="2" fontId="15" fillId="3" borderId="4" xfId="0" applyNumberFormat="1" applyFont="1" applyFill="1" applyBorder="1"/>
    <xf numFmtId="9" fontId="3" fillId="0" borderId="2" xfId="0" applyNumberFormat="1" applyFont="1" applyBorder="1"/>
    <xf numFmtId="9" fontId="3" fillId="0" borderId="21" xfId="0" applyNumberFormat="1" applyFont="1" applyBorder="1"/>
    <xf numFmtId="2" fontId="3" fillId="0" borderId="21" xfId="0" applyNumberFormat="1" applyFont="1" applyBorder="1"/>
    <xf numFmtId="9" fontId="3" fillId="0" borderId="4" xfId="0" applyNumberFormat="1" applyFont="1" applyBorder="1"/>
    <xf numFmtId="0" fontId="31" fillId="4" borderId="1" xfId="0" applyFont="1" applyFill="1" applyBorder="1" applyAlignment="1">
      <alignment horizontal="center" wrapText="1"/>
    </xf>
    <xf numFmtId="167" fontId="9" fillId="4" borderId="1" xfId="0" applyNumberFormat="1" applyFont="1" applyFill="1" applyBorder="1" applyAlignment="1">
      <alignment horizontal="center" wrapText="1"/>
    </xf>
    <xf numFmtId="0" fontId="12" fillId="0" borderId="21" xfId="0" applyFont="1" applyBorder="1"/>
    <xf numFmtId="0" fontId="32" fillId="0" borderId="4" xfId="0" applyFont="1" applyBorder="1" applyAlignment="1">
      <alignment horizontal="center"/>
    </xf>
    <xf numFmtId="0" fontId="29" fillId="0" borderId="1" xfId="0" applyFont="1" applyBorder="1" applyAlignment="1">
      <alignment horizontal="center"/>
    </xf>
    <xf numFmtId="0" fontId="29" fillId="0" borderId="1" xfId="0" applyFont="1" applyBorder="1"/>
    <xf numFmtId="0" fontId="33" fillId="0" borderId="1" xfId="0" applyFont="1" applyBorder="1" applyAlignment="1">
      <alignment horizontal="center"/>
    </xf>
    <xf numFmtId="0" fontId="34" fillId="0" borderId="0" xfId="7" applyAlignment="1" applyProtection="1"/>
    <xf numFmtId="0" fontId="0" fillId="0" borderId="0" xfId="0"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2" fontId="10" fillId="0" borderId="0" xfId="0" applyNumberFormat="1" applyFont="1" applyAlignment="1">
      <alignment vertical="center"/>
    </xf>
    <xf numFmtId="164" fontId="10" fillId="0" borderId="0" xfId="0" applyNumberFormat="1" applyFont="1" applyAlignment="1">
      <alignment vertical="center"/>
    </xf>
    <xf numFmtId="0" fontId="10" fillId="3" borderId="0" xfId="0" applyFont="1"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center" vertical="center" wrapText="1"/>
    </xf>
    <xf numFmtId="0" fontId="0" fillId="3" borderId="0" xfId="0" applyFill="1" applyAlignment="1">
      <alignment vertical="center" wrapText="1"/>
    </xf>
    <xf numFmtId="0" fontId="10" fillId="3" borderId="0" xfId="0" applyFont="1" applyFill="1" applyAlignment="1">
      <alignment horizontal="right" vertical="center"/>
    </xf>
    <xf numFmtId="0" fontId="10" fillId="3" borderId="0" xfId="0" applyFont="1" applyFill="1" applyAlignment="1">
      <alignment horizontal="center" vertical="center"/>
    </xf>
    <xf numFmtId="0" fontId="14" fillId="3" borderId="0" xfId="0" applyFont="1" applyFill="1" applyAlignment="1">
      <alignment vertical="center" wrapText="1"/>
    </xf>
    <xf numFmtId="0" fontId="19" fillId="3" borderId="0" xfId="0" applyFont="1" applyFill="1" applyAlignment="1">
      <alignment vertical="center"/>
    </xf>
    <xf numFmtId="0" fontId="10" fillId="3" borderId="0" xfId="0" quotePrefix="1" applyFont="1" applyFill="1" applyAlignment="1">
      <alignment horizontal="center" vertical="center" wrapText="1"/>
    </xf>
    <xf numFmtId="1" fontId="10" fillId="3" borderId="0" xfId="0" applyNumberFormat="1" applyFont="1" applyFill="1" applyAlignment="1">
      <alignment horizontal="center" vertical="center" wrapText="1"/>
    </xf>
    <xf numFmtId="0" fontId="14" fillId="3" borderId="5"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9" fillId="3" borderId="5" xfId="0" applyFont="1" applyFill="1" applyBorder="1" applyAlignment="1">
      <alignment vertical="center" wrapText="1"/>
    </xf>
    <xf numFmtId="0" fontId="38" fillId="0" borderId="0" xfId="0" applyFont="1" applyAlignment="1">
      <alignment vertical="center" wrapText="1"/>
    </xf>
    <xf numFmtId="0" fontId="14" fillId="0" borderId="6" xfId="0" applyFont="1" applyBorder="1" applyAlignment="1">
      <alignment vertical="center"/>
    </xf>
    <xf numFmtId="0" fontId="8" fillId="3" borderId="0" xfId="0" applyFont="1" applyFill="1" applyAlignment="1">
      <alignment vertical="center" wrapText="1"/>
    </xf>
    <xf numFmtId="164" fontId="10" fillId="3" borderId="0" xfId="0" applyNumberFormat="1" applyFont="1" applyFill="1" applyAlignment="1">
      <alignment horizontal="center" vertical="center" wrapText="1"/>
    </xf>
    <xf numFmtId="0" fontId="39" fillId="4" borderId="6" xfId="0" applyFont="1" applyFill="1" applyBorder="1" applyAlignment="1">
      <alignment horizontal="center" vertical="center" wrapText="1"/>
    </xf>
    <xf numFmtId="0" fontId="8" fillId="3" borderId="1" xfId="0" applyFont="1" applyFill="1" applyBorder="1" applyAlignment="1">
      <alignment vertical="center" wrapText="1"/>
    </xf>
    <xf numFmtId="2" fontId="10" fillId="3" borderId="0" xfId="0" applyNumberFormat="1" applyFont="1" applyFill="1" applyAlignment="1">
      <alignment horizontal="center" vertical="center" wrapText="1"/>
    </xf>
    <xf numFmtId="0" fontId="40" fillId="4" borderId="1" xfId="0" applyFont="1" applyFill="1" applyBorder="1" applyAlignment="1">
      <alignment vertical="center" wrapText="1"/>
    </xf>
    <xf numFmtId="167" fontId="20" fillId="4" borderId="1" xfId="0" applyNumberFormat="1" applyFont="1" applyFill="1" applyBorder="1" applyAlignment="1">
      <alignment horizontal="center" vertical="center" wrapText="1"/>
    </xf>
    <xf numFmtId="0" fontId="41" fillId="0" borderId="0" xfId="0" applyFont="1" applyAlignment="1">
      <alignment vertical="center" wrapText="1"/>
    </xf>
    <xf numFmtId="0" fontId="42" fillId="4" borderId="6" xfId="0" applyFont="1" applyFill="1" applyBorder="1" applyAlignment="1">
      <alignment vertical="center" wrapText="1"/>
    </xf>
    <xf numFmtId="0" fontId="9" fillId="3" borderId="1" xfId="0" applyFont="1" applyFill="1" applyBorder="1" applyAlignment="1">
      <alignment vertical="center" wrapText="1"/>
    </xf>
    <xf numFmtId="0" fontId="38" fillId="4" borderId="1" xfId="0" applyFont="1" applyFill="1" applyBorder="1" applyAlignment="1">
      <alignment vertical="center" wrapText="1"/>
    </xf>
    <xf numFmtId="9" fontId="20" fillId="4" borderId="1" xfId="6" applyFont="1" applyFill="1" applyBorder="1" applyAlignment="1">
      <alignment horizontal="center" vertical="center" wrapText="1"/>
    </xf>
    <xf numFmtId="0" fontId="43" fillId="3" borderId="5" xfId="0" applyFont="1" applyFill="1" applyBorder="1" applyAlignment="1">
      <alignment vertical="center" wrapText="1"/>
    </xf>
    <xf numFmtId="167" fontId="9" fillId="3" borderId="1" xfId="0" applyNumberFormat="1" applyFont="1" applyFill="1" applyBorder="1" applyAlignment="1">
      <alignment horizontal="center"/>
    </xf>
    <xf numFmtId="0" fontId="45" fillId="0" borderId="0" xfId="0" applyFont="1" applyAlignment="1">
      <alignment vertical="top" wrapText="1"/>
    </xf>
    <xf numFmtId="0" fontId="35" fillId="3" borderId="0" xfId="0" applyFont="1" applyFill="1" applyAlignment="1">
      <alignment horizontal="center" vertical="center" wrapText="1"/>
    </xf>
    <xf numFmtId="17" fontId="19" fillId="3" borderId="0" xfId="0" quotePrefix="1" applyNumberFormat="1" applyFont="1" applyFill="1" applyAlignment="1">
      <alignment horizontal="center" vertical="center" wrapText="1"/>
    </xf>
    <xf numFmtId="0" fontId="8" fillId="3" borderId="0" xfId="0" applyFont="1" applyFill="1" applyAlignment="1">
      <alignment horizontal="center" vertical="center" wrapText="1"/>
    </xf>
    <xf numFmtId="0" fontId="9" fillId="3" borderId="0" xfId="0" applyFont="1" applyFill="1" applyAlignment="1">
      <alignment vertical="center" wrapText="1"/>
    </xf>
    <xf numFmtId="0" fontId="47"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8" fillId="3" borderId="5" xfId="0" applyFont="1" applyFill="1" applyBorder="1" applyAlignment="1">
      <alignment vertical="center" wrapText="1"/>
    </xf>
    <xf numFmtId="0" fontId="46" fillId="3" borderId="3" xfId="0" applyFont="1" applyFill="1" applyBorder="1" applyAlignment="1">
      <alignment vertical="center" wrapText="1"/>
    </xf>
    <xf numFmtId="2" fontId="10" fillId="0" borderId="0" xfId="0" applyNumberFormat="1" applyFont="1"/>
    <xf numFmtId="164" fontId="10" fillId="0" borderId="0" xfId="0" applyNumberFormat="1" applyFont="1"/>
    <xf numFmtId="0" fontId="10" fillId="0" borderId="0" xfId="0" applyFont="1" applyAlignment="1">
      <alignment vertical="top"/>
    </xf>
    <xf numFmtId="0" fontId="0" fillId="3" borderId="0" xfId="0" applyFill="1" applyAlignment="1">
      <alignment vertical="top" wrapText="1"/>
    </xf>
    <xf numFmtId="0" fontId="10" fillId="3" borderId="0" xfId="0" applyFont="1" applyFill="1" applyAlignment="1">
      <alignment vertical="justify" wrapText="1"/>
    </xf>
    <xf numFmtId="0" fontId="10" fillId="0" borderId="0" xfId="0" applyFont="1" applyAlignment="1">
      <alignment horizontal="right"/>
    </xf>
    <xf numFmtId="0" fontId="10" fillId="3" borderId="0" xfId="0" applyFont="1" applyFill="1" applyAlignment="1">
      <alignment wrapText="1"/>
    </xf>
    <xf numFmtId="0" fontId="19" fillId="3" borderId="0" xfId="0" applyFont="1" applyFill="1"/>
    <xf numFmtId="0" fontId="10" fillId="3" borderId="0" xfId="0" applyFont="1" applyFill="1" applyAlignment="1">
      <alignment horizontal="center" vertical="top" wrapText="1"/>
    </xf>
    <xf numFmtId="0" fontId="10" fillId="3" borderId="0" xfId="0" quotePrefix="1" applyFont="1" applyFill="1" applyAlignment="1">
      <alignment horizontal="center" vertical="top" wrapText="1"/>
    </xf>
    <xf numFmtId="1" fontId="10" fillId="3" borderId="0" xfId="0" applyNumberFormat="1" applyFont="1" applyFill="1" applyAlignment="1">
      <alignment horizontal="center" vertical="top" wrapText="1"/>
    </xf>
    <xf numFmtId="0" fontId="14" fillId="3" borderId="5" xfId="0" applyFont="1" applyFill="1" applyBorder="1"/>
    <xf numFmtId="0" fontId="10" fillId="3" borderId="7" xfId="0" applyFont="1" applyFill="1" applyBorder="1" applyAlignment="1">
      <alignment horizontal="center" vertical="top" wrapText="1"/>
    </xf>
    <xf numFmtId="0" fontId="31" fillId="3" borderId="1" xfId="0" applyFont="1" applyFill="1" applyBorder="1" applyAlignment="1">
      <alignment horizontal="center" vertical="center" wrapText="1"/>
    </xf>
    <xf numFmtId="0" fontId="8" fillId="3" borderId="0" xfId="0" applyFont="1" applyFill="1" applyAlignment="1">
      <alignment vertical="top" wrapText="1"/>
    </xf>
    <xf numFmtId="164" fontId="10" fillId="3" borderId="0" xfId="0" applyNumberFormat="1" applyFont="1" applyFill="1" applyAlignment="1">
      <alignment horizontal="center" vertical="top" wrapText="1"/>
    </xf>
    <xf numFmtId="0" fontId="39" fillId="3" borderId="6" xfId="0" applyFont="1" applyFill="1" applyBorder="1" applyAlignment="1">
      <alignment horizontal="center" vertical="center" wrapText="1"/>
    </xf>
    <xf numFmtId="2" fontId="10" fillId="3" borderId="0" xfId="0" applyNumberFormat="1" applyFont="1" applyFill="1" applyAlignment="1">
      <alignment horizontal="center" vertical="top" wrapText="1"/>
    </xf>
    <xf numFmtId="0" fontId="31" fillId="4" borderId="1" xfId="0" applyFont="1" applyFill="1" applyBorder="1" applyAlignment="1">
      <alignment wrapText="1"/>
    </xf>
    <xf numFmtId="0" fontId="20" fillId="4" borderId="1" xfId="0" applyFont="1" applyFill="1" applyBorder="1" applyAlignment="1">
      <alignment horizontal="center" wrapText="1"/>
    </xf>
    <xf numFmtId="0" fontId="10" fillId="3" borderId="5" xfId="0" applyFont="1" applyFill="1" applyBorder="1" applyAlignment="1">
      <alignment vertical="center" wrapText="1"/>
    </xf>
    <xf numFmtId="0" fontId="10" fillId="3" borderId="5" xfId="0" applyFont="1" applyFill="1" applyBorder="1" applyAlignment="1">
      <alignment wrapText="1"/>
    </xf>
    <xf numFmtId="0" fontId="31" fillId="3" borderId="1" xfId="0" applyFont="1" applyFill="1" applyBorder="1" applyAlignment="1">
      <alignment horizontal="center" wrapText="1"/>
    </xf>
    <xf numFmtId="0" fontId="10" fillId="3" borderId="1" xfId="0" applyFont="1" applyFill="1" applyBorder="1" applyAlignment="1">
      <alignment wrapText="1"/>
    </xf>
    <xf numFmtId="0" fontId="20" fillId="3" borderId="1" xfId="0" applyFont="1" applyFill="1" applyBorder="1" applyAlignment="1">
      <alignment horizontal="center" wrapText="1"/>
    </xf>
    <xf numFmtId="0" fontId="38" fillId="3" borderId="1" xfId="0" applyFont="1" applyFill="1" applyBorder="1" applyAlignment="1">
      <alignment wrapText="1"/>
    </xf>
    <xf numFmtId="0" fontId="20" fillId="3" borderId="1" xfId="0" applyFont="1" applyFill="1" applyBorder="1" applyAlignment="1">
      <alignment horizontal="center" vertical="center" wrapText="1"/>
    </xf>
    <xf numFmtId="9" fontId="20" fillId="3" borderId="1" xfId="6" applyFont="1" applyFill="1" applyBorder="1" applyAlignment="1">
      <alignment horizontal="center" vertical="center" wrapText="1"/>
    </xf>
    <xf numFmtId="0" fontId="49" fillId="3" borderId="5" xfId="0" applyFont="1" applyFill="1" applyBorder="1" applyAlignment="1">
      <alignment wrapText="1"/>
    </xf>
    <xf numFmtId="9" fontId="20" fillId="3" borderId="1" xfId="0" applyNumberFormat="1" applyFont="1" applyFill="1" applyBorder="1" applyAlignment="1">
      <alignment horizontal="center" wrapText="1"/>
    </xf>
    <xf numFmtId="167" fontId="10" fillId="4" borderId="1" xfId="0" applyNumberFormat="1" applyFont="1" applyFill="1" applyBorder="1" applyAlignment="1">
      <alignment horizontal="center" vertical="center" wrapText="1"/>
    </xf>
    <xf numFmtId="0" fontId="35" fillId="3" borderId="0" xfId="0" applyFont="1" applyFill="1" applyAlignment="1">
      <alignment horizontal="center" vertical="top" wrapText="1"/>
    </xf>
    <xf numFmtId="0" fontId="52" fillId="3" borderId="4" xfId="0" applyFont="1" applyFill="1" applyBorder="1" applyAlignment="1">
      <alignment vertical="center" wrapText="1"/>
    </xf>
    <xf numFmtId="0" fontId="8" fillId="3" borderId="0" xfId="0" applyFont="1" applyFill="1" applyAlignment="1">
      <alignment horizontal="center" vertical="top" wrapText="1"/>
    </xf>
    <xf numFmtId="0" fontId="9" fillId="3" borderId="0" xfId="0" applyFont="1" applyFill="1" applyAlignment="1">
      <alignment vertical="top" wrapText="1"/>
    </xf>
    <xf numFmtId="0" fontId="8" fillId="0" borderId="20" xfId="0" applyFont="1" applyBorder="1" applyAlignment="1">
      <alignment horizontal="center" vertical="top" wrapText="1"/>
    </xf>
    <xf numFmtId="0" fontId="11" fillId="3" borderId="1" xfId="0" applyFont="1" applyFill="1" applyBorder="1" applyAlignment="1">
      <alignment vertical="top" wrapText="1"/>
    </xf>
    <xf numFmtId="0" fontId="8" fillId="3" borderId="20" xfId="0" applyFont="1" applyFill="1" applyBorder="1" applyAlignment="1">
      <alignment horizontal="center" vertical="top" wrapText="1"/>
    </xf>
    <xf numFmtId="1" fontId="10" fillId="3" borderId="20" xfId="0" applyNumberFormat="1" applyFont="1" applyFill="1" applyBorder="1" applyAlignment="1">
      <alignment horizontal="center" vertical="top" wrapText="1"/>
    </xf>
    <xf numFmtId="0" fontId="9" fillId="3" borderId="20" xfId="0" applyFont="1" applyFill="1" applyBorder="1" applyAlignment="1">
      <alignment vertical="top" wrapText="1"/>
    </xf>
    <xf numFmtId="0" fontId="9" fillId="0" borderId="20" xfId="0" applyFont="1" applyBorder="1" applyAlignment="1">
      <alignment vertical="top" wrapText="1"/>
    </xf>
    <xf numFmtId="2" fontId="10" fillId="3" borderId="20" xfId="0" applyNumberFormat="1" applyFont="1" applyFill="1" applyBorder="1" applyAlignment="1">
      <alignment horizontal="center" vertical="top" wrapText="1"/>
    </xf>
    <xf numFmtId="164" fontId="10" fillId="3" borderId="20" xfId="0" applyNumberFormat="1" applyFont="1" applyFill="1" applyBorder="1" applyAlignment="1">
      <alignment horizontal="center" vertical="top" wrapText="1"/>
    </xf>
    <xf numFmtId="164" fontId="14" fillId="3" borderId="20" xfId="0" applyNumberFormat="1" applyFont="1" applyFill="1" applyBorder="1" applyAlignment="1">
      <alignment horizontal="center" vertical="top" wrapText="1"/>
    </xf>
    <xf numFmtId="1" fontId="10" fillId="3" borderId="20" xfId="3" applyNumberFormat="1" applyFont="1" applyFill="1" applyBorder="1" applyAlignment="1">
      <alignment horizontal="center" vertical="top" wrapText="1"/>
    </xf>
    <xf numFmtId="0" fontId="10" fillId="0" borderId="20" xfId="0" applyFont="1" applyBorder="1" applyAlignment="1">
      <alignment vertical="top" wrapText="1"/>
    </xf>
    <xf numFmtId="164" fontId="10" fillId="3" borderId="20" xfId="0" applyNumberFormat="1" applyFont="1" applyFill="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xf>
    <xf numFmtId="10" fontId="0" fillId="0" borderId="1" xfId="3" applyNumberFormat="1" applyFont="1" applyFill="1" applyBorder="1" applyAlignment="1">
      <alignment horizontal="center"/>
    </xf>
    <xf numFmtId="165" fontId="0" fillId="0" borderId="1" xfId="3" applyNumberFormat="1" applyFont="1" applyFill="1" applyBorder="1" applyAlignment="1">
      <alignment horizontal="center"/>
    </xf>
    <xf numFmtId="166" fontId="0" fillId="0" borderId="1" xfId="0" applyNumberFormat="1" applyBorder="1" applyAlignment="1">
      <alignment horizontal="center"/>
    </xf>
    <xf numFmtId="43" fontId="0" fillId="0" borderId="1" xfId="2" applyFont="1" applyFill="1" applyBorder="1" applyAlignment="1">
      <alignment horizontal="center"/>
    </xf>
    <xf numFmtId="43" fontId="0" fillId="0" borderId="1" xfId="0" applyNumberFormat="1" applyBorder="1" applyAlignment="1">
      <alignment horizontal="center" vertical="center"/>
    </xf>
    <xf numFmtId="43" fontId="0" fillId="0" borderId="1" xfId="4" applyFont="1" applyFill="1" applyBorder="1" applyAlignment="1">
      <alignment horizontal="center"/>
    </xf>
    <xf numFmtId="0" fontId="2" fillId="0" borderId="1" xfId="0" applyFont="1" applyBorder="1" applyAlignment="1">
      <alignment horizontal="center" vertical="center" wrapText="1"/>
    </xf>
    <xf numFmtId="2" fontId="10" fillId="3" borderId="20" xfId="0" applyNumberFormat="1" applyFont="1" applyFill="1" applyBorder="1" applyAlignment="1">
      <alignment vertical="top" wrapText="1"/>
    </xf>
    <xf numFmtId="2" fontId="10" fillId="3" borderId="2" xfId="0" applyNumberFormat="1" applyFont="1" applyFill="1" applyBorder="1" applyAlignment="1">
      <alignment vertical="top" wrapText="1"/>
    </xf>
    <xf numFmtId="2" fontId="10" fillId="3" borderId="3" xfId="0" applyNumberFormat="1" applyFont="1" applyFill="1" applyBorder="1" applyAlignment="1">
      <alignment vertical="top" wrapText="1"/>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23"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31" fillId="4" borderId="1" xfId="0" applyFont="1" applyFill="1" applyBorder="1" applyAlignment="1">
      <alignment vertical="center" wrapText="1"/>
    </xf>
    <xf numFmtId="0" fontId="20" fillId="4" borderId="0" xfId="0" applyFont="1" applyFill="1" applyAlignment="1">
      <alignment horizontal="center" vertical="center" wrapText="1"/>
    </xf>
    <xf numFmtId="0" fontId="31" fillId="4" borderId="0" xfId="0" applyFont="1" applyFill="1" applyAlignment="1">
      <alignment horizontal="center" vertical="center" wrapText="1"/>
    </xf>
    <xf numFmtId="0" fontId="14" fillId="3" borderId="0" xfId="0" applyFont="1" applyFill="1" applyAlignment="1">
      <alignment horizontal="center" vertical="center" wrapText="1"/>
    </xf>
    <xf numFmtId="0" fontId="10" fillId="3" borderId="1" xfId="0" applyFont="1" applyFill="1" applyBorder="1" applyAlignment="1">
      <alignment vertical="top" wrapText="1"/>
    </xf>
    <xf numFmtId="0" fontId="8" fillId="3" borderId="1" xfId="0" applyFont="1" applyFill="1" applyBorder="1" applyAlignment="1">
      <alignment horizontal="center" wrapText="1"/>
    </xf>
    <xf numFmtId="0" fontId="8" fillId="3" borderId="1" xfId="0" applyFont="1" applyFill="1" applyBorder="1" applyAlignment="1">
      <alignment wrapText="1"/>
    </xf>
    <xf numFmtId="0" fontId="8" fillId="3" borderId="20" xfId="0" applyFont="1" applyFill="1" applyBorder="1" applyAlignment="1">
      <alignment vertical="center" wrapText="1"/>
    </xf>
    <xf numFmtId="0" fontId="0" fillId="0" borderId="0" xfId="0" applyAlignment="1">
      <alignment horizontal="left" vertical="center" indent="4"/>
    </xf>
    <xf numFmtId="0" fontId="54" fillId="0" borderId="0" xfId="0" applyFont="1" applyAlignment="1">
      <alignment horizontal="left" vertical="center" indent="9"/>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166" fontId="0" fillId="3" borderId="0" xfId="2" applyNumberFormat="1" applyFont="1" applyFill="1" applyBorder="1"/>
    <xf numFmtId="3" fontId="0" fillId="3" borderId="0" xfId="0" applyNumberFormat="1" applyFill="1"/>
    <xf numFmtId="3" fontId="0" fillId="3" borderId="0" xfId="2" applyNumberFormat="1" applyFont="1" applyFill="1" applyBorder="1"/>
    <xf numFmtId="0" fontId="0" fillId="0" borderId="0" xfId="0" applyAlignment="1">
      <alignment horizontal="left"/>
    </xf>
    <xf numFmtId="0" fontId="15" fillId="3" borderId="0" xfId="0" applyFont="1" applyFill="1"/>
    <xf numFmtId="0" fontId="47" fillId="3" borderId="1"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14" fillId="3" borderId="0" xfId="0" applyFont="1" applyFill="1" applyAlignment="1">
      <alignment vertical="center"/>
    </xf>
    <xf numFmtId="0" fontId="55" fillId="3" borderId="0" xfId="1" applyFont="1" applyFill="1" applyAlignment="1">
      <alignment vertical="center"/>
    </xf>
    <xf numFmtId="0" fontId="55" fillId="0" borderId="0" xfId="1" applyFont="1" applyAlignment="1">
      <alignment vertical="center" wrapText="1"/>
    </xf>
    <xf numFmtId="0" fontId="55" fillId="0" borderId="0" xfId="1" applyFont="1" applyAlignment="1">
      <alignment vertical="center"/>
    </xf>
    <xf numFmtId="0" fontId="20" fillId="0" borderId="1" xfId="0" applyFont="1" applyBorder="1" applyAlignment="1">
      <alignment horizontal="center" vertical="center" wrapText="1"/>
    </xf>
    <xf numFmtId="0" fontId="1" fillId="2" borderId="0" xfId="0" applyFont="1" applyFill="1" applyAlignment="1">
      <alignment horizont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8" fillId="0" borderId="20"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20" xfId="8" applyFont="1" applyBorder="1" applyAlignment="1">
      <alignment horizontal="left" vertical="center" wrapText="1"/>
    </xf>
    <xf numFmtId="0" fontId="8" fillId="0" borderId="2" xfId="8" applyFont="1" applyBorder="1" applyAlignment="1">
      <alignment horizontal="left" vertical="center" wrapText="1"/>
    </xf>
    <xf numFmtId="0" fontId="8" fillId="0" borderId="3" xfId="8" applyFont="1" applyBorder="1" applyAlignment="1">
      <alignment horizontal="left" vertical="center" wrapText="1"/>
    </xf>
    <xf numFmtId="0" fontId="22" fillId="0" borderId="0" xfId="0" applyFont="1" applyAlignment="1">
      <alignment horizontal="center"/>
    </xf>
    <xf numFmtId="0" fontId="2" fillId="0" borderId="0" xfId="0" applyFont="1" applyAlignment="1">
      <alignment horizontal="left"/>
    </xf>
    <xf numFmtId="0" fontId="10" fillId="3" borderId="0" xfId="0" applyFont="1" applyFill="1" applyAlignment="1">
      <alignment vertical="top" wrapText="1"/>
    </xf>
    <xf numFmtId="0" fontId="4" fillId="0" borderId="0" xfId="0" applyFont="1" applyAlignment="1">
      <alignment vertical="top"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8" fillId="3" borderId="1"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2" fillId="3" borderId="11" xfId="0" applyFont="1" applyFill="1" applyBorder="1" applyAlignment="1">
      <alignment horizontal="center"/>
    </xf>
    <xf numFmtId="0" fontId="2" fillId="3" borderId="12" xfId="0" applyFont="1" applyFill="1" applyBorder="1" applyAlignment="1">
      <alignment horizontal="center"/>
    </xf>
    <xf numFmtId="0" fontId="0" fillId="0" borderId="2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9" fillId="3" borderId="0" xfId="0" applyFont="1" applyFill="1" applyAlignment="1">
      <alignment vertical="top" wrapText="1"/>
    </xf>
    <xf numFmtId="0" fontId="33" fillId="0" borderId="1" xfId="0" applyFont="1" applyBorder="1" applyAlignment="1">
      <alignment horizontal="center" vertical="center"/>
    </xf>
    <xf numFmtId="1" fontId="10" fillId="3" borderId="20" xfId="0" applyNumberFormat="1" applyFont="1" applyFill="1" applyBorder="1" applyAlignment="1">
      <alignment horizontal="center" vertical="top" wrapText="1"/>
    </xf>
    <xf numFmtId="1" fontId="10" fillId="3" borderId="2" xfId="0" applyNumberFormat="1" applyFont="1" applyFill="1" applyBorder="1" applyAlignment="1">
      <alignment horizontal="center" vertical="top" wrapText="1"/>
    </xf>
    <xf numFmtId="1" fontId="10" fillId="3" borderId="3" xfId="0" applyNumberFormat="1" applyFont="1" applyFill="1" applyBorder="1" applyAlignment="1">
      <alignment horizontal="center" vertical="top" wrapText="1"/>
    </xf>
    <xf numFmtId="0" fontId="19" fillId="3" borderId="20"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8" fillId="3" borderId="0" xfId="0" applyFont="1" applyFill="1" applyAlignment="1">
      <alignment vertical="center" wrapText="1"/>
    </xf>
    <xf numFmtId="0" fontId="33" fillId="0" borderId="1" xfId="0" applyFont="1" applyBorder="1" applyAlignment="1">
      <alignment horizontal="center"/>
    </xf>
    <xf numFmtId="0" fontId="8" fillId="3" borderId="0" xfId="0" applyFont="1" applyFill="1" applyAlignment="1">
      <alignment horizontal="center" vertical="center" wrapText="1"/>
    </xf>
    <xf numFmtId="0" fontId="0" fillId="3" borderId="0" xfId="0" applyFill="1" applyAlignment="1">
      <alignment horizontal="center" vertical="center" wrapText="1"/>
    </xf>
    <xf numFmtId="0" fontId="29" fillId="0" borderId="1" xfId="0" applyFont="1" applyBorder="1" applyAlignment="1">
      <alignment horizontal="center"/>
    </xf>
    <xf numFmtId="0" fontId="0" fillId="0" borderId="1" xfId="0" applyBorder="1" applyAlignment="1">
      <alignment horizontal="center" vertical="center"/>
    </xf>
    <xf numFmtId="17" fontId="19" fillId="3" borderId="0" xfId="0" quotePrefix="1" applyNumberFormat="1" applyFont="1" applyFill="1" applyAlignment="1">
      <alignment horizontal="center" vertical="center" wrapText="1"/>
    </xf>
    <xf numFmtId="0" fontId="0" fillId="3" borderId="0" xfId="0" applyFill="1" applyAlignment="1">
      <alignment vertical="center" wrapText="1"/>
    </xf>
    <xf numFmtId="0" fontId="40" fillId="3" borderId="20" xfId="0" applyFont="1" applyFill="1" applyBorder="1" applyAlignment="1">
      <alignment horizontal="center" wrapText="1"/>
    </xf>
    <xf numFmtId="0" fontId="40" fillId="3" borderId="2" xfId="0" applyFont="1" applyFill="1" applyBorder="1" applyAlignment="1">
      <alignment horizontal="center" wrapText="1"/>
    </xf>
    <xf numFmtId="0" fontId="40" fillId="3" borderId="3" xfId="0" applyFont="1" applyFill="1" applyBorder="1" applyAlignment="1">
      <alignment horizontal="center" wrapText="1"/>
    </xf>
    <xf numFmtId="0" fontId="20" fillId="4" borderId="20"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0" fillId="3" borderId="0" xfId="0" applyFont="1" applyFill="1" applyAlignment="1">
      <alignment vertical="center" wrapText="1"/>
    </xf>
    <xf numFmtId="0" fontId="35" fillId="3" borderId="0" xfId="0" applyFont="1" applyFill="1" applyAlignment="1">
      <alignment vertical="center" wrapText="1"/>
    </xf>
    <xf numFmtId="0" fontId="14" fillId="3" borderId="0" xfId="0" applyFont="1" applyFill="1" applyAlignment="1">
      <alignment vertical="center" wrapText="1"/>
    </xf>
    <xf numFmtId="0" fontId="14" fillId="3" borderId="0" xfId="7" applyFont="1" applyFill="1" applyAlignment="1" applyProtection="1">
      <alignment horizontal="left" vertical="center"/>
    </xf>
    <xf numFmtId="0" fontId="35" fillId="3" borderId="0" xfId="0" applyFont="1" applyFill="1" applyAlignment="1">
      <alignment wrapText="1"/>
    </xf>
    <xf numFmtId="0" fontId="10" fillId="3" borderId="0" xfId="0" applyFont="1" applyFill="1" applyAlignment="1">
      <alignment wrapText="1"/>
    </xf>
    <xf numFmtId="0" fontId="8" fillId="3" borderId="0" xfId="0" applyFont="1" applyFill="1" applyAlignment="1">
      <alignment horizontal="center" vertical="top" wrapText="1"/>
    </xf>
    <xf numFmtId="0" fontId="0" fillId="3" borderId="0" xfId="0" applyFill="1" applyAlignment="1">
      <alignment horizontal="center" vertical="top" wrapText="1"/>
    </xf>
    <xf numFmtId="0" fontId="8" fillId="3" borderId="20" xfId="0" applyFont="1" applyFill="1" applyBorder="1" applyAlignment="1">
      <alignment horizontal="center"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Alignment="1">
      <alignment vertical="top" wrapText="1"/>
    </xf>
    <xf numFmtId="0" fontId="0" fillId="3" borderId="0" xfId="0" applyFill="1" applyAlignment="1">
      <alignment vertical="top" wrapText="1"/>
    </xf>
    <xf numFmtId="0" fontId="8" fillId="3" borderId="20"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0" fillId="3" borderId="1" xfId="0" applyFont="1" applyFill="1" applyBorder="1" applyAlignment="1">
      <alignment horizontal="center" wrapText="1"/>
    </xf>
    <xf numFmtId="17" fontId="19" fillId="3" borderId="0" xfId="0" quotePrefix="1" applyNumberFormat="1" applyFont="1" applyFill="1" applyAlignment="1">
      <alignment horizontal="center" vertical="top" wrapText="1"/>
    </xf>
    <xf numFmtId="0" fontId="10" fillId="0" borderId="0" xfId="0" applyFont="1" applyAlignment="1">
      <alignment vertical="top" wrapText="1"/>
    </xf>
    <xf numFmtId="0" fontId="10" fillId="0" borderId="0" xfId="0" applyFont="1" applyAlignment="1">
      <alignment vertical="top"/>
    </xf>
    <xf numFmtId="0" fontId="10" fillId="3" borderId="0" xfId="0" applyFont="1" applyFill="1" applyAlignment="1">
      <alignment vertical="top"/>
    </xf>
    <xf numFmtId="0" fontId="40" fillId="3" borderId="1" xfId="0" applyFont="1" applyFill="1" applyBorder="1" applyAlignment="1">
      <alignment vertical="top" wrapText="1"/>
    </xf>
    <xf numFmtId="164" fontId="20" fillId="0" borderId="1" xfId="0" applyNumberFormat="1" applyFont="1" applyBorder="1" applyAlignment="1">
      <alignment horizontal="center" vertical="top" wrapText="1"/>
    </xf>
    <xf numFmtId="0" fontId="56" fillId="0" borderId="0" xfId="0" applyFont="1" applyAlignment="1">
      <alignment horizontal="left" vertical="center" indent="9"/>
    </xf>
    <xf numFmtId="0" fontId="0" fillId="0" borderId="0" xfId="0" applyFill="1"/>
    <xf numFmtId="9" fontId="10" fillId="3" borderId="1" xfId="3" applyFont="1" applyFill="1" applyBorder="1" applyAlignment="1">
      <alignment horizontal="center" vertical="top" wrapText="1"/>
    </xf>
    <xf numFmtId="2" fontId="14" fillId="3" borderId="1" xfId="0" applyNumberFormat="1" applyFont="1" applyFill="1" applyBorder="1" applyAlignment="1">
      <alignment horizontal="center" vertical="top" wrapText="1"/>
    </xf>
    <xf numFmtId="0" fontId="20" fillId="3" borderId="0" xfId="0" applyFont="1" applyFill="1" applyAlignment="1">
      <alignment vertical="center" wrapText="1"/>
    </xf>
    <xf numFmtId="0" fontId="9" fillId="0" borderId="6" xfId="0" applyFont="1" applyFill="1" applyBorder="1" applyAlignment="1">
      <alignment vertical="center"/>
    </xf>
    <xf numFmtId="0" fontId="5" fillId="3" borderId="0" xfId="1" applyFill="1" applyAlignment="1">
      <alignment vertical="center"/>
    </xf>
    <xf numFmtId="9" fontId="10" fillId="4" borderId="1" xfId="3" applyFont="1" applyFill="1" applyBorder="1" applyAlignment="1">
      <alignment horizontal="center" vertical="center" wrapText="1"/>
    </xf>
    <xf numFmtId="0" fontId="10" fillId="0" borderId="6" xfId="0" applyFont="1" applyFill="1" applyBorder="1" applyAlignment="1">
      <alignment wrapText="1"/>
    </xf>
    <xf numFmtId="0" fontId="20" fillId="3" borderId="0" xfId="0" applyFont="1" applyFill="1" applyAlignment="1">
      <alignment vertical="top" wrapText="1"/>
    </xf>
    <xf numFmtId="49" fontId="27" fillId="0" borderId="0" xfId="0" applyNumberFormat="1" applyFont="1" applyAlignment="1">
      <alignment horizontal="left" vertical="center"/>
    </xf>
    <xf numFmtId="0" fontId="10" fillId="0" borderId="1" xfId="0" applyFont="1" applyFill="1" applyBorder="1" applyAlignment="1">
      <alignment wrapText="1"/>
    </xf>
  </cellXfs>
  <cellStyles count="9">
    <cellStyle name="Comma" xfId="2" builtinId="3"/>
    <cellStyle name="Comma 2" xfId="4" xr:uid="{8628E2FA-C040-40F4-98F8-0D1CF2180EDD}"/>
    <cellStyle name="Currency" xfId="5" builtinId="4"/>
    <cellStyle name="Hyperlink" xfId="1" builtinId="8"/>
    <cellStyle name="Hyperlink 2" xfId="7" xr:uid="{F32ED440-CB35-49E3-ACAE-E3B270C7D42A}"/>
    <cellStyle name="Normal" xfId="0" builtinId="0"/>
    <cellStyle name="Normal_Sheet2" xfId="8" xr:uid="{527C2F7D-5553-4BF1-8A74-37BD398019AE}"/>
    <cellStyle name="Percent" xfId="3" builtinId="5"/>
    <cellStyle name="Percent 2" xfId="6" xr:uid="{DEE8EA44-5CEF-4942-B74F-4E991317A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riuni-my.sharepoint.com/personal/nikhil_kumar2_terisas_ac_in/Documents/Data%20sheet%20Indian%20tech%20cat%20on%20green%20fuels_26072023.xlsx" TargetMode="External"/><Relationship Id="rId1" Type="http://schemas.openxmlformats.org/officeDocument/2006/relationships/externalLinkPath" Target="https://teriuni-my.sharepoint.com/personal/nikhil_kumar2_terisas_ac_in/Documents/Data%20sheet%20Indian%20tech%20cat%20on%20green%20fuels_2607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Kenneth\Desktop\Mix\Tech%20cat\Second%20tech%20cat%202023\Data%20inputs\DK%20tech%20cats\Renewable%20fuels\data_sheets_for_renewable_fuels.xlsx" TargetMode="External"/><Relationship Id="rId1" Type="http://schemas.openxmlformats.org/officeDocument/2006/relationships/externalLinkPath" Target="/Users/Kenneth/Desktop/Mix/Tech%20cat/Second%20tech%20cat%202023/Data%20inputs/DK%20tech%20cats/Renewable%20fuels/data_sheets_for_renewable_fu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ex"/>
      <sheetName val="1a AEC 1MW"/>
      <sheetName val="1b AEC 100MW"/>
      <sheetName val="1c PEMEC 1MW"/>
      <sheetName val="1d PEMEC 100MW"/>
      <sheetName val="1e SOEC 1MW"/>
      <sheetName val="2a Underground Storage of Gas"/>
      <sheetName val="2b Hydrogen Storage - Tanks"/>
      <sheetName val="2c Hydrogen Storage - LOHC"/>
      <sheetName val="2d Hydrogen Storage - Caverns"/>
      <sheetName val="3 Hydrogen to Ammo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ex"/>
      <sheetName val="81 Biogas Plant, Basic conf."/>
      <sheetName val="81 Biogas Plant, Add. Straw"/>
      <sheetName val="81 Biogas Plant, Add. Org Waste"/>
      <sheetName val="82 Biogas, upgrading"/>
      <sheetName val="83 Gasif. Fixed Bed, Producer "/>
      <sheetName val="84 Gasif. CFB, Bio-SNG"/>
      <sheetName val="85 Gasif. Ent. Flow FT, liq fu "/>
      <sheetName val="86 AEC 1MW"/>
      <sheetName val="86 AEC 100MW"/>
      <sheetName val="86 PEMEC 1MW"/>
      <sheetName val="86 PEMEC 100MW"/>
      <sheetName val="86 SOEC 1MW"/>
      <sheetName val="89 Vegetable oil FAME"/>
      <sheetName val="90 UCO &amp; animal fat FAME"/>
      <sheetName val="91 Hydrogenated veg oil"/>
      <sheetName val="92 HVO jet fuel"/>
      <sheetName val="93 1st generation ethanol"/>
      <sheetName val="94 Pyrolysis oils"/>
      <sheetName val="95 Cellulosic ethanol"/>
      <sheetName val="97 Methanol from biomass gasif."/>
      <sheetName val="98 Methanol from power"/>
      <sheetName val="99 SNG from methan. of biogas"/>
      <sheetName val="100 Hydrothermal liquifaction"/>
      <sheetName val="101 Catalytic Hydropyrolysis 2"/>
      <sheetName val="101 Catalytic Hydropyrolysis 1"/>
      <sheetName val="102 Hydrogen to Jet"/>
      <sheetName val="102 Power to Jet"/>
      <sheetName val="103 Hydrogen to Ammonia"/>
      <sheetName val="104 Methane pyrolysis, MBR"/>
      <sheetName val="104 Methane pyrolysis, Plasma"/>
      <sheetName val="105 Slow pyrolysis, Straw"/>
      <sheetName val="105 Slow pyrolysis, Digest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energy.gov/sites/default/files/2022-04/liquid-alkaline-electrolysis-experts-meeting-report.pdf" TargetMode="External"/><Relationship Id="rId2" Type="http://schemas.openxmlformats.org/officeDocument/2006/relationships/hyperlink" Target="https://www.oxfordenergy.org/wpcms/wp-content/uploads/2022/01/Cost-competitive-green-hydrogen-how-to-lower-the-cost-of-electrolysers-EL47.pdf" TargetMode="External"/><Relationship Id="rId1" Type="http://schemas.openxmlformats.org/officeDocument/2006/relationships/hyperlink" Target="https://cellar-c2.services.clever-cloud.com/com-mcphy/uploads/2023/06/2023_McLyzer-Product-Line-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nergy.gov/sites/default/files/2022-04/liquid-alkaline-electrolysis-experts-meeting-report.pdf" TargetMode="External"/><Relationship Id="rId2" Type="http://schemas.openxmlformats.org/officeDocument/2006/relationships/hyperlink" Target="https://www.oxfordenergy.org/wpcms/wp-content/uploads/2022/01/Cost-competitive-green-hydrogen-how-to-lower-the-cost-of-electrolysers-EL47.pdf" TargetMode="External"/><Relationship Id="rId1" Type="http://schemas.openxmlformats.org/officeDocument/2006/relationships/hyperlink" Target="https://www.h-tec.com/fileadmin/user_upload/news/beitraege/PDF/H-TEC-Datenblatt-ME450-EN-web.pdf" TargetMode="External"/><Relationship Id="rId4" Type="http://schemas.openxmlformats.org/officeDocument/2006/relationships/hyperlink" Target="https://cstep.in/drupal/sites/default/files/2022-04/Murali%20Renewable%20Watch%20Feb%202022%20Green%20Hydrogen%20Superpower.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xfordenergy.org/wpcms/wp-content/uploads/2022/01/Cost-competitive-green-hydrogen-how-to-lower-the-cost-of-electrolysers-EL4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aures.green/wp-content/uploads/2023/01/Daures-Green-Hydrogen-PFS-v6-publicshort.pdf" TargetMode="External"/><Relationship Id="rId2" Type="http://schemas.openxmlformats.org/officeDocument/2006/relationships/hyperlink" Target="https://www.mdpi.com/2305-7084/3/4/87" TargetMode="External"/><Relationship Id="rId1" Type="http://schemas.openxmlformats.org/officeDocument/2006/relationships/hyperlink" Target="https://arena.gov.au/assets/2020/07/qnp-green-ammonia-feasibility-study.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hydrogen.energy.gov/docs/hydrogenprogramlibraries/pdfs/st100_houchins_2020_o.pdf?Status=Master" TargetMode="External"/><Relationship Id="rId2" Type="http://schemas.openxmlformats.org/officeDocument/2006/relationships/hyperlink" Target="https://www.osti.gov/biblio/1343975" TargetMode="External"/><Relationship Id="rId1" Type="http://schemas.openxmlformats.org/officeDocument/2006/relationships/hyperlink" Target="https://www.hydrogen.energy.gov/pdfs/review19/sa173_penev_2019_p.pdf" TargetMode="External"/><Relationship Id="rId5" Type="http://schemas.openxmlformats.org/officeDocument/2006/relationships/hyperlink" Target="https://ens.dk/en/our-services/projections-and-models/technology-data/technology-data-energy-storage" TargetMode="External"/><Relationship Id="rId4" Type="http://schemas.openxmlformats.org/officeDocument/2006/relationships/hyperlink" Target="https://www.mdpi.com/1996-1073/15/17/646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ciencedirect.com/science/article/abs/pii/S1364032120304627?via%3Dihub" TargetMode="External"/><Relationship Id="rId2" Type="http://schemas.openxmlformats.org/officeDocument/2006/relationships/hyperlink" Target="https://arpa-e.energy.gov/sites/default/files/Schneider_HydrogeniousTechnologies_TransportationFuels_Workshop_FINAL.pdf" TargetMode="External"/><Relationship Id="rId1" Type="http://schemas.openxmlformats.org/officeDocument/2006/relationships/hyperlink" Target="https://pubs.rsc.org/en/content/articlehtml/2019/ee/c8ee02700e" TargetMode="External"/><Relationship Id="rId6" Type="http://schemas.openxmlformats.org/officeDocument/2006/relationships/hyperlink" Target="https://hydrogenious.net/kick-off-for-construction-and-operation-of-the-worlds-largest-plant-for-storing-green-hydrogen-in-liquid-organic-hydrogen-carrier/" TargetMode="External"/><Relationship Id="rId5" Type="http://schemas.openxmlformats.org/officeDocument/2006/relationships/hyperlink" Target="https://ens.dk/en/our-services/projections-and-models/technology-data/technology-data-energy-storage" TargetMode="External"/><Relationship Id="rId4" Type="http://schemas.openxmlformats.org/officeDocument/2006/relationships/hyperlink" Target="https://www.sciencedirect.com/science/article/pii/S25890042210093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DB89-C4C1-4C85-A8E7-A687AE1AE982}">
  <dimension ref="A1:F11"/>
  <sheetViews>
    <sheetView workbookViewId="0">
      <selection activeCell="B6" sqref="B6"/>
    </sheetView>
  </sheetViews>
  <sheetFormatPr defaultRowHeight="14.5" x14ac:dyDescent="0.35"/>
  <cols>
    <col min="1" max="1" width="16.7265625" customWidth="1"/>
    <col min="2" max="2" width="32.26953125" bestFit="1" customWidth="1"/>
  </cols>
  <sheetData>
    <row r="1" spans="1:6" x14ac:dyDescent="0.35">
      <c r="A1" s="271" t="s">
        <v>0</v>
      </c>
      <c r="B1" s="271"/>
      <c r="C1" s="1"/>
      <c r="D1" s="1"/>
      <c r="E1" s="1"/>
      <c r="F1" s="1"/>
    </row>
    <row r="3" spans="1:6" x14ac:dyDescent="0.35">
      <c r="A3" s="3" t="s">
        <v>1</v>
      </c>
      <c r="B3" s="3" t="s">
        <v>2</v>
      </c>
    </row>
    <row r="4" spans="1:6" x14ac:dyDescent="0.35">
      <c r="A4" s="4">
        <v>1</v>
      </c>
      <c r="B4" s="1" t="s">
        <v>3</v>
      </c>
    </row>
    <row r="5" spans="1:6" x14ac:dyDescent="0.35">
      <c r="A5" s="2" t="s">
        <v>4</v>
      </c>
      <c r="B5" s="5" t="s">
        <v>5</v>
      </c>
    </row>
    <row r="6" spans="1:6" x14ac:dyDescent="0.35">
      <c r="A6" s="2" t="s">
        <v>6</v>
      </c>
      <c r="B6" s="5" t="s">
        <v>7</v>
      </c>
    </row>
    <row r="7" spans="1:6" x14ac:dyDescent="0.35">
      <c r="A7" s="2" t="s">
        <v>8</v>
      </c>
      <c r="B7" s="5" t="s">
        <v>9</v>
      </c>
    </row>
    <row r="9" spans="1:6" x14ac:dyDescent="0.35">
      <c r="A9" s="4">
        <v>2</v>
      </c>
      <c r="B9" s="1" t="s">
        <v>10</v>
      </c>
    </row>
    <row r="11" spans="1:6" x14ac:dyDescent="0.35">
      <c r="A11" s="4">
        <v>3</v>
      </c>
      <c r="B11" s="1" t="s">
        <v>11</v>
      </c>
    </row>
  </sheetData>
  <mergeCells count="1">
    <mergeCell ref="A1:B1"/>
  </mergeCells>
  <hyperlinks>
    <hyperlink ref="B5" location="AEM!A1" display="Alkaline Electrolyser (AE)" xr:uid="{FD432D21-2CC3-4509-9BF4-9FAF8C4BADE7}"/>
    <hyperlink ref="B6" location="PEM!A1" display="Polymer Electrolytic Membrane (PEM)" xr:uid="{5CA58ADE-6DF0-44FF-A664-EFC9E2B6C5DB}"/>
    <hyperlink ref="B7" location="SOEC!A1" display="Solid Oxide Electrolystic Cell (SOEC)" xr:uid="{8B390D07-FD92-49E0-9576-631780785F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D8FB3-51EE-4239-BA41-7AE01EDCDC2A}">
  <dimension ref="A1:T70"/>
  <sheetViews>
    <sheetView topLeftCell="A25" zoomScale="130" zoomScaleNormal="130" workbookViewId="0">
      <selection activeCell="B56" sqref="B56"/>
    </sheetView>
  </sheetViews>
  <sheetFormatPr defaultRowHeight="14.5" x14ac:dyDescent="0.35"/>
  <cols>
    <col min="1" max="1" width="3.81640625" customWidth="1"/>
    <col min="2" max="2" width="50.453125" customWidth="1"/>
    <col min="3" max="3" width="8.7265625" customWidth="1"/>
    <col min="4" max="4" width="9" customWidth="1"/>
    <col min="5" max="5" width="8.26953125" customWidth="1"/>
    <col min="6" max="6" width="8.453125" customWidth="1"/>
    <col min="7" max="7" width="7" customWidth="1"/>
    <col min="8" max="8" width="10.1796875" customWidth="1"/>
    <col min="10" max="10" width="9.26953125" customWidth="1"/>
    <col min="11" max="11" width="8.453125" customWidth="1"/>
    <col min="12" max="12" width="10.6328125" style="6" customWidth="1"/>
    <col min="13" max="13" width="7.90625" style="55" customWidth="1"/>
  </cols>
  <sheetData>
    <row r="1" spans="1:20" x14ac:dyDescent="0.35">
      <c r="B1" s="281"/>
      <c r="C1" s="281"/>
      <c r="D1" s="281"/>
      <c r="E1" s="281"/>
      <c r="F1" s="281"/>
      <c r="G1" s="281"/>
      <c r="H1" s="281"/>
      <c r="I1" s="281"/>
    </row>
    <row r="2" spans="1:20" x14ac:dyDescent="0.35">
      <c r="A2" s="41"/>
    </row>
    <row r="3" spans="1:20" x14ac:dyDescent="0.35">
      <c r="A3" s="41"/>
      <c r="B3" s="7" t="s">
        <v>12</v>
      </c>
      <c r="C3" s="285" t="s">
        <v>108</v>
      </c>
      <c r="D3" s="286"/>
      <c r="E3" s="286"/>
      <c r="F3" s="286"/>
      <c r="G3" s="286"/>
      <c r="H3" s="286"/>
      <c r="I3" s="286"/>
      <c r="J3" s="286"/>
      <c r="K3" s="286"/>
      <c r="L3" s="289" t="s">
        <v>188</v>
      </c>
      <c r="M3" s="272" t="s">
        <v>16</v>
      </c>
    </row>
    <row r="4" spans="1:20" ht="14.5" customHeight="1" x14ac:dyDescent="0.35">
      <c r="A4" s="41"/>
      <c r="B4" s="8"/>
      <c r="C4" s="63">
        <v>2024</v>
      </c>
      <c r="D4" s="9">
        <v>2030</v>
      </c>
      <c r="E4" s="9">
        <v>2040</v>
      </c>
      <c r="F4" s="9">
        <v>2050</v>
      </c>
      <c r="G4" s="9">
        <v>2070</v>
      </c>
      <c r="H4" s="287" t="s">
        <v>13</v>
      </c>
      <c r="I4" s="287"/>
      <c r="J4" s="287" t="s">
        <v>14</v>
      </c>
      <c r="K4" s="288"/>
      <c r="L4" s="290"/>
      <c r="M4" s="273"/>
    </row>
    <row r="5" spans="1:20" ht="14.5" customHeight="1" x14ac:dyDescent="0.35">
      <c r="A5" s="41"/>
      <c r="B5" s="8"/>
      <c r="C5" s="218"/>
      <c r="D5" s="242"/>
      <c r="E5" s="242"/>
      <c r="F5" s="242"/>
      <c r="G5" s="243"/>
      <c r="H5" s="9" t="s">
        <v>19</v>
      </c>
      <c r="I5" s="9" t="s">
        <v>20</v>
      </c>
      <c r="J5" s="9" t="s">
        <v>19</v>
      </c>
      <c r="K5" s="220" t="s">
        <v>20</v>
      </c>
      <c r="L5" s="291"/>
      <c r="M5" s="274"/>
    </row>
    <row r="6" spans="1:20" x14ac:dyDescent="0.35">
      <c r="A6" s="41"/>
      <c r="B6" s="7" t="s">
        <v>18</v>
      </c>
      <c r="C6" s="275"/>
      <c r="D6" s="276"/>
      <c r="E6" s="276"/>
      <c r="F6" s="276"/>
      <c r="G6" s="276"/>
      <c r="H6" s="276"/>
      <c r="I6" s="276"/>
      <c r="J6" s="276"/>
      <c r="K6" s="276"/>
      <c r="L6" s="276"/>
      <c r="M6" s="277"/>
      <c r="O6" t="s">
        <v>201</v>
      </c>
      <c r="P6" s="254"/>
    </row>
    <row r="7" spans="1:20" x14ac:dyDescent="0.35">
      <c r="A7" s="41"/>
      <c r="B7" s="8" t="s">
        <v>21</v>
      </c>
      <c r="C7" s="64">
        <v>1</v>
      </c>
      <c r="D7" s="11"/>
      <c r="E7" s="11"/>
      <c r="F7" s="11"/>
      <c r="G7" s="12"/>
      <c r="H7" s="11"/>
      <c r="I7" s="11"/>
      <c r="J7" s="11"/>
      <c r="K7" s="221"/>
      <c r="L7" s="44"/>
      <c r="M7" s="230"/>
      <c r="O7" t="s">
        <v>198</v>
      </c>
      <c r="P7" s="255"/>
    </row>
    <row r="8" spans="1:20" x14ac:dyDescent="0.35">
      <c r="A8" s="41"/>
      <c r="B8" s="8" t="s">
        <v>22</v>
      </c>
      <c r="C8" s="64">
        <f>C20*24*C11*C7</f>
        <v>486.04860486048608</v>
      </c>
      <c r="D8" s="11"/>
      <c r="E8" s="11"/>
      <c r="F8" s="11"/>
      <c r="G8" s="13"/>
      <c r="H8" s="11"/>
      <c r="I8" s="11"/>
      <c r="J8" s="11"/>
      <c r="K8" s="221"/>
      <c r="L8" s="44" t="s">
        <v>32</v>
      </c>
      <c r="M8" s="230"/>
      <c r="O8" s="107" t="s">
        <v>245</v>
      </c>
      <c r="P8" s="347"/>
      <c r="Q8" s="107"/>
      <c r="R8" s="107"/>
      <c r="S8" s="107"/>
      <c r="T8" s="107"/>
    </row>
    <row r="9" spans="1:20" x14ac:dyDescent="0.35">
      <c r="A9" s="41"/>
      <c r="B9" s="8"/>
      <c r="C9" s="17"/>
      <c r="D9" s="8"/>
      <c r="E9" s="8"/>
      <c r="F9" s="8"/>
      <c r="G9" s="10"/>
      <c r="H9" s="8"/>
      <c r="I9" s="8"/>
      <c r="J9" s="8"/>
      <c r="K9" s="222"/>
      <c r="L9" s="231"/>
      <c r="M9" s="230"/>
      <c r="O9" t="s">
        <v>202</v>
      </c>
      <c r="P9" s="255"/>
    </row>
    <row r="10" spans="1:20" x14ac:dyDescent="0.35">
      <c r="A10" s="41"/>
      <c r="B10" s="14" t="s">
        <v>23</v>
      </c>
      <c r="C10" s="64"/>
      <c r="D10" s="11"/>
      <c r="E10" s="11"/>
      <c r="F10" s="11"/>
      <c r="G10" s="12"/>
      <c r="H10" s="11"/>
      <c r="I10" s="11"/>
      <c r="J10" s="11"/>
      <c r="K10" s="221"/>
      <c r="L10" s="44"/>
      <c r="M10" s="230"/>
      <c r="O10" s="107" t="s">
        <v>246</v>
      </c>
    </row>
    <row r="11" spans="1:20" x14ac:dyDescent="0.35">
      <c r="A11" s="41"/>
      <c r="B11" s="8" t="s">
        <v>24</v>
      </c>
      <c r="C11" s="65">
        <v>1</v>
      </c>
      <c r="D11" s="11"/>
      <c r="E11" s="11"/>
      <c r="F11" s="11"/>
      <c r="G11" s="15"/>
      <c r="H11" s="11"/>
      <c r="I11" s="11"/>
      <c r="J11" s="11"/>
      <c r="K11" s="221"/>
      <c r="L11" s="44" t="s">
        <v>28</v>
      </c>
      <c r="M11" s="230"/>
      <c r="O11" t="s">
        <v>203</v>
      </c>
      <c r="P11" s="255"/>
    </row>
    <row r="12" spans="1:20" x14ac:dyDescent="0.35">
      <c r="A12" s="41"/>
      <c r="B12" s="8" t="s">
        <v>25</v>
      </c>
      <c r="C12" s="64">
        <f>C20*10.28</f>
        <v>208.19081908190822</v>
      </c>
      <c r="D12" s="11"/>
      <c r="E12" s="11"/>
      <c r="F12" s="11"/>
      <c r="G12" s="16"/>
      <c r="H12" s="11"/>
      <c r="I12" s="11"/>
      <c r="J12" s="11"/>
      <c r="K12" s="221"/>
      <c r="L12" s="44" t="s">
        <v>36</v>
      </c>
      <c r="M12" s="230">
        <v>1</v>
      </c>
      <c r="O12" s="107" t="s">
        <v>247</v>
      </c>
    </row>
    <row r="13" spans="1:20" x14ac:dyDescent="0.35">
      <c r="A13" s="41"/>
      <c r="B13" s="17"/>
      <c r="C13" s="17"/>
      <c r="D13" s="17"/>
      <c r="E13" s="17"/>
      <c r="F13" s="17"/>
      <c r="G13" s="18"/>
      <c r="H13" s="17"/>
      <c r="I13" s="17"/>
      <c r="J13" s="17"/>
      <c r="K13" s="223"/>
      <c r="L13" s="232"/>
      <c r="M13" s="230"/>
      <c r="O13" t="s">
        <v>204</v>
      </c>
      <c r="P13" s="255"/>
    </row>
    <row r="14" spans="1:20" x14ac:dyDescent="0.35">
      <c r="A14" s="41"/>
      <c r="B14" s="19" t="s">
        <v>26</v>
      </c>
      <c r="C14" s="66"/>
      <c r="D14" s="20"/>
      <c r="E14" s="20"/>
      <c r="F14" s="20"/>
      <c r="G14" s="21"/>
      <c r="H14" s="20"/>
      <c r="I14" s="20"/>
      <c r="J14" s="20"/>
      <c r="K14" s="224"/>
      <c r="L14" s="44"/>
      <c r="M14" s="230"/>
      <c r="O14" s="107" t="s">
        <v>250</v>
      </c>
    </row>
    <row r="15" spans="1:20" x14ac:dyDescent="0.35">
      <c r="A15" s="41"/>
      <c r="B15" s="8" t="s">
        <v>27</v>
      </c>
      <c r="C15" s="67">
        <f>(58+77)/2</f>
        <v>67.5</v>
      </c>
      <c r="D15" s="22"/>
      <c r="E15" s="22"/>
      <c r="F15" s="22"/>
      <c r="G15" s="23"/>
      <c r="H15" s="22"/>
      <c r="I15" s="22"/>
      <c r="J15" s="22"/>
      <c r="K15" s="225"/>
      <c r="L15" s="233" t="s">
        <v>54</v>
      </c>
      <c r="M15" s="230">
        <v>2</v>
      </c>
      <c r="O15" t="s">
        <v>205</v>
      </c>
    </row>
    <row r="16" spans="1:20" x14ac:dyDescent="0.35">
      <c r="A16" s="41"/>
      <c r="B16" s="8" t="s">
        <v>29</v>
      </c>
      <c r="C16" s="67">
        <f>(C20*39.4/1000*100)-C15</f>
        <v>12.292979297929804</v>
      </c>
      <c r="D16" s="22"/>
      <c r="E16" s="22"/>
      <c r="F16" s="22"/>
      <c r="G16" s="24"/>
      <c r="H16" s="22"/>
      <c r="I16" s="22"/>
      <c r="J16" s="22"/>
      <c r="K16" s="225"/>
      <c r="L16" s="44"/>
      <c r="M16" s="230"/>
      <c r="O16" s="107" t="s">
        <v>251</v>
      </c>
    </row>
    <row r="17" spans="1:13" x14ac:dyDescent="0.35">
      <c r="A17" s="41"/>
      <c r="B17" s="8" t="s">
        <v>30</v>
      </c>
      <c r="C17" s="67">
        <f>100-C15-C16</f>
        <v>20.207020702070196</v>
      </c>
      <c r="D17" s="22"/>
      <c r="E17" s="22"/>
      <c r="F17" s="22"/>
      <c r="G17" s="25"/>
      <c r="H17" s="22"/>
      <c r="I17" s="22"/>
      <c r="J17" s="22"/>
      <c r="K17" s="225"/>
      <c r="L17" s="44"/>
      <c r="M17" s="230"/>
    </row>
    <row r="18" spans="1:13" x14ac:dyDescent="0.35">
      <c r="A18" s="41"/>
      <c r="B18" s="8" t="s">
        <v>31</v>
      </c>
      <c r="C18" s="67">
        <v>5</v>
      </c>
      <c r="D18" s="22"/>
      <c r="E18" s="22"/>
      <c r="F18" s="22"/>
      <c r="G18" s="12"/>
      <c r="H18" s="22"/>
      <c r="I18" s="22"/>
      <c r="J18" s="22"/>
      <c r="K18" s="225"/>
      <c r="L18" s="44" t="s">
        <v>55</v>
      </c>
      <c r="M18" s="230"/>
    </row>
    <row r="19" spans="1:13" ht="14.5" customHeight="1" x14ac:dyDescent="0.35">
      <c r="A19" s="41"/>
      <c r="B19" s="345" t="s">
        <v>33</v>
      </c>
      <c r="C19" s="346">
        <f>C17-C18</f>
        <v>15.207020702070196</v>
      </c>
      <c r="D19" s="27"/>
      <c r="E19" s="27"/>
      <c r="F19" s="27"/>
      <c r="G19" s="28"/>
      <c r="H19" s="27"/>
      <c r="I19" s="27"/>
      <c r="J19" s="27"/>
      <c r="K19" s="226"/>
      <c r="L19" s="44"/>
      <c r="M19" s="230"/>
    </row>
    <row r="20" spans="1:13" x14ac:dyDescent="0.35">
      <c r="A20" s="41"/>
      <c r="B20" s="8" t="s">
        <v>34</v>
      </c>
      <c r="C20" s="67">
        <f>C15/100/33.33*1000</f>
        <v>20.252025202520255</v>
      </c>
      <c r="D20" s="22"/>
      <c r="E20" s="22"/>
      <c r="F20" s="22"/>
      <c r="G20" s="29"/>
      <c r="H20" s="22"/>
      <c r="I20" s="22"/>
      <c r="J20" s="22"/>
      <c r="K20" s="225"/>
      <c r="L20" s="44"/>
      <c r="M20" s="230"/>
    </row>
    <row r="21" spans="1:13" x14ac:dyDescent="0.35">
      <c r="A21" s="41"/>
      <c r="B21" s="8"/>
      <c r="C21" s="64"/>
      <c r="D21" s="11"/>
      <c r="E21" s="11"/>
      <c r="F21" s="11"/>
      <c r="G21" s="30"/>
      <c r="H21" s="11"/>
      <c r="I21" s="11"/>
      <c r="J21" s="11"/>
      <c r="K21" s="221"/>
      <c r="L21" s="44"/>
      <c r="M21" s="230"/>
    </row>
    <row r="22" spans="1:13" x14ac:dyDescent="0.35">
      <c r="A22" s="41"/>
      <c r="B22" s="8" t="s">
        <v>35</v>
      </c>
      <c r="C22" s="68">
        <v>2</v>
      </c>
      <c r="D22" s="31"/>
      <c r="E22" s="31"/>
      <c r="F22" s="31"/>
      <c r="G22" s="10"/>
      <c r="H22" s="31"/>
      <c r="I22" s="31"/>
      <c r="J22" s="31"/>
      <c r="K22" s="227"/>
      <c r="L22" s="44" t="s">
        <v>240</v>
      </c>
      <c r="M22" s="230">
        <v>7</v>
      </c>
    </row>
    <row r="23" spans="1:13" x14ac:dyDescent="0.35">
      <c r="A23" s="41"/>
      <c r="B23" s="8" t="s">
        <v>37</v>
      </c>
      <c r="C23" s="64">
        <v>2</v>
      </c>
      <c r="D23" s="11"/>
      <c r="E23" s="11"/>
      <c r="F23" s="11"/>
      <c r="G23" s="12"/>
      <c r="H23" s="11"/>
      <c r="I23" s="11"/>
      <c r="J23" s="11"/>
      <c r="K23" s="221"/>
      <c r="L23" s="44" t="s">
        <v>41</v>
      </c>
      <c r="M23" s="230">
        <v>3</v>
      </c>
    </row>
    <row r="24" spans="1:13" x14ac:dyDescent="0.35">
      <c r="A24" s="41"/>
      <c r="B24" s="8" t="s">
        <v>38</v>
      </c>
      <c r="C24" s="64">
        <v>20</v>
      </c>
      <c r="D24" s="11"/>
      <c r="E24" s="11"/>
      <c r="F24" s="11"/>
      <c r="G24" s="32"/>
      <c r="H24" s="11"/>
      <c r="I24" s="11"/>
      <c r="J24" s="11"/>
      <c r="K24" s="221"/>
      <c r="L24" s="44" t="s">
        <v>56</v>
      </c>
      <c r="M24" s="230">
        <v>4</v>
      </c>
    </row>
    <row r="25" spans="1:13" x14ac:dyDescent="0.35">
      <c r="A25" s="41"/>
      <c r="B25" s="8" t="s">
        <v>39</v>
      </c>
      <c r="C25" s="66">
        <v>0.3</v>
      </c>
      <c r="D25" s="20"/>
      <c r="E25" s="20"/>
      <c r="F25" s="20"/>
      <c r="G25" s="33"/>
      <c r="H25" s="20"/>
      <c r="I25" s="20"/>
      <c r="J25" s="20"/>
      <c r="K25" s="224"/>
      <c r="L25" s="44" t="s">
        <v>49</v>
      </c>
      <c r="M25" s="230">
        <v>7</v>
      </c>
    </row>
    <row r="26" spans="1:13" x14ac:dyDescent="0.35">
      <c r="A26" s="41"/>
      <c r="B26" s="8"/>
      <c r="C26" s="17"/>
      <c r="D26" s="8"/>
      <c r="E26" s="8"/>
      <c r="F26" s="8"/>
      <c r="G26" s="33"/>
      <c r="H26" s="8"/>
      <c r="I26" s="8"/>
      <c r="J26" s="8"/>
      <c r="K26" s="222"/>
      <c r="L26" s="44"/>
      <c r="M26" s="230"/>
    </row>
    <row r="27" spans="1:13" x14ac:dyDescent="0.35">
      <c r="A27" s="41"/>
      <c r="B27" s="278" t="s">
        <v>189</v>
      </c>
      <c r="C27" s="279"/>
      <c r="D27" s="279"/>
      <c r="E27" s="279"/>
      <c r="F27" s="279"/>
      <c r="G27" s="279"/>
      <c r="H27" s="279"/>
      <c r="I27" s="279"/>
      <c r="J27" s="279"/>
      <c r="K27" s="279"/>
      <c r="L27" s="279"/>
      <c r="M27" s="280"/>
    </row>
    <row r="28" spans="1:13" x14ac:dyDescent="0.35">
      <c r="A28" s="41"/>
      <c r="B28" s="8" t="s">
        <v>71</v>
      </c>
      <c r="C28" s="69">
        <v>50000</v>
      </c>
      <c r="D28" s="11"/>
      <c r="E28" s="11"/>
      <c r="F28" s="11"/>
      <c r="G28" s="36"/>
      <c r="H28" s="11"/>
      <c r="I28" s="11"/>
      <c r="J28" s="11"/>
      <c r="K28" s="221"/>
      <c r="L28" s="234" t="s">
        <v>57</v>
      </c>
      <c r="M28" s="230">
        <v>6</v>
      </c>
    </row>
    <row r="29" spans="1:13" x14ac:dyDescent="0.35">
      <c r="A29" s="41"/>
      <c r="B29" s="8" t="s">
        <v>72</v>
      </c>
      <c r="C29" s="70">
        <f>C28/(C8/1000/C7)</f>
        <v>102870.37037037036</v>
      </c>
      <c r="D29" s="11"/>
      <c r="E29" s="11"/>
      <c r="F29" s="11"/>
      <c r="G29" s="10"/>
      <c r="H29" s="11"/>
      <c r="I29" s="11"/>
      <c r="J29" s="11"/>
      <c r="K29" s="221"/>
      <c r="L29" s="234" t="s">
        <v>57</v>
      </c>
      <c r="M29" s="230">
        <v>6</v>
      </c>
    </row>
    <row r="30" spans="1:13" ht="14.5" customHeight="1" x14ac:dyDescent="0.35">
      <c r="A30" s="41"/>
      <c r="B30" s="8" t="s">
        <v>40</v>
      </c>
      <c r="C30" s="64">
        <v>95</v>
      </c>
      <c r="D30" s="11"/>
      <c r="E30" s="11"/>
      <c r="F30" s="11"/>
      <c r="G30" s="12"/>
      <c r="H30" s="11"/>
      <c r="I30" s="11"/>
      <c r="J30" s="11"/>
      <c r="K30" s="221"/>
      <c r="L30" s="44" t="s">
        <v>240</v>
      </c>
      <c r="M30" s="230">
        <v>7</v>
      </c>
    </row>
    <row r="31" spans="1:13" x14ac:dyDescent="0.35">
      <c r="A31" s="41"/>
      <c r="B31" s="8" t="s">
        <v>42</v>
      </c>
      <c r="C31" s="64">
        <v>5</v>
      </c>
      <c r="D31" s="11"/>
      <c r="E31" s="11"/>
      <c r="F31" s="11"/>
      <c r="G31" s="37"/>
      <c r="H31" s="11"/>
      <c r="I31" s="11"/>
      <c r="J31" s="11"/>
      <c r="K31" s="221"/>
      <c r="L31" s="44" t="s">
        <v>240</v>
      </c>
      <c r="M31" s="230">
        <v>7</v>
      </c>
    </row>
    <row r="32" spans="1:13" x14ac:dyDescent="0.35">
      <c r="A32" s="41"/>
      <c r="B32" s="8" t="s">
        <v>43</v>
      </c>
      <c r="C32" s="64">
        <v>10</v>
      </c>
      <c r="D32" s="11"/>
      <c r="E32" s="11"/>
      <c r="F32" s="11"/>
      <c r="G32" s="13"/>
      <c r="H32" s="11"/>
      <c r="I32" s="11"/>
      <c r="J32" s="11"/>
      <c r="K32" s="221"/>
      <c r="L32" s="44" t="s">
        <v>147</v>
      </c>
      <c r="M32" s="230" t="s">
        <v>244</v>
      </c>
    </row>
    <row r="33" spans="1:13" x14ac:dyDescent="0.35">
      <c r="A33" s="41"/>
      <c r="B33" s="8" t="s">
        <v>44</v>
      </c>
      <c r="C33" s="66" t="s">
        <v>45</v>
      </c>
      <c r="D33" s="20"/>
      <c r="E33" s="20"/>
      <c r="F33" s="20"/>
      <c r="G33" s="30"/>
      <c r="H33" s="20"/>
      <c r="I33" s="20"/>
      <c r="J33" s="20"/>
      <c r="K33" s="224"/>
      <c r="L33" s="44"/>
      <c r="M33" s="230"/>
    </row>
    <row r="34" spans="1:13" x14ac:dyDescent="0.35">
      <c r="A34" s="41"/>
      <c r="B34" s="8" t="s">
        <v>46</v>
      </c>
      <c r="C34" s="66" t="s">
        <v>45</v>
      </c>
      <c r="D34" s="20"/>
      <c r="E34" s="20"/>
      <c r="F34" s="20"/>
      <c r="G34" s="36"/>
      <c r="H34" s="20"/>
      <c r="I34" s="20"/>
      <c r="J34" s="20"/>
      <c r="K34" s="224"/>
      <c r="L34" s="44"/>
      <c r="M34" s="230"/>
    </row>
    <row r="35" spans="1:13" x14ac:dyDescent="0.35">
      <c r="A35" s="41"/>
      <c r="B35" s="38"/>
      <c r="C35" s="38"/>
      <c r="D35" s="38"/>
      <c r="E35" s="38"/>
      <c r="F35" s="38"/>
      <c r="G35" s="39"/>
      <c r="H35" s="38"/>
      <c r="I35" s="38"/>
      <c r="J35" s="38"/>
      <c r="K35" s="228"/>
      <c r="L35" s="235"/>
      <c r="M35" s="236"/>
    </row>
    <row r="36" spans="1:13" x14ac:dyDescent="0.35">
      <c r="A36" s="41"/>
      <c r="B36" s="34" t="s">
        <v>47</v>
      </c>
      <c r="C36" s="66"/>
      <c r="D36" s="20"/>
      <c r="E36" s="20"/>
      <c r="F36" s="20"/>
      <c r="G36" s="36"/>
      <c r="H36" s="20"/>
      <c r="I36" s="20"/>
      <c r="J36" s="20"/>
      <c r="K36" s="224"/>
      <c r="L36" s="235"/>
      <c r="M36" s="236"/>
    </row>
    <row r="37" spans="1:13" x14ac:dyDescent="0.35">
      <c r="A37" s="41"/>
      <c r="B37" s="8" t="s">
        <v>48</v>
      </c>
      <c r="C37" s="67">
        <v>0.5</v>
      </c>
      <c r="D37" s="22"/>
      <c r="E37" s="22"/>
      <c r="F37" s="22"/>
      <c r="G37" s="30"/>
      <c r="H37" s="22"/>
      <c r="I37" s="22"/>
      <c r="J37" s="22"/>
      <c r="K37" s="225"/>
      <c r="L37" s="237" t="s">
        <v>194</v>
      </c>
      <c r="M37" s="230">
        <v>6</v>
      </c>
    </row>
    <row r="38" spans="1:13" ht="17.149999999999999" customHeight="1" x14ac:dyDescent="0.35">
      <c r="A38" s="41"/>
      <c r="B38" s="8" t="s">
        <v>50</v>
      </c>
      <c r="C38" s="71">
        <v>27</v>
      </c>
      <c r="D38" s="40"/>
      <c r="E38" s="40"/>
      <c r="F38" s="40"/>
      <c r="G38" s="62"/>
      <c r="H38" s="40"/>
      <c r="I38" s="40"/>
      <c r="J38" s="40"/>
      <c r="K38" s="229"/>
      <c r="L38" s="237" t="s">
        <v>195</v>
      </c>
      <c r="M38" s="230">
        <v>1</v>
      </c>
    </row>
    <row r="39" spans="1:13" hidden="1" x14ac:dyDescent="0.35">
      <c r="A39" s="41"/>
      <c r="B39">
        <f>500/7.48</f>
        <v>66.844919786096256</v>
      </c>
      <c r="C39" s="42"/>
      <c r="D39" s="59" t="e">
        <f>#REF!*100</f>
        <v>#REF!</v>
      </c>
      <c r="E39" s="59" t="e">
        <f>#REF!</f>
        <v>#REF!</v>
      </c>
      <c r="F39" s="59" t="e">
        <f>E39</f>
        <v>#REF!</v>
      </c>
      <c r="H39" s="59" t="e">
        <f>F39</f>
        <v>#REF!</v>
      </c>
      <c r="I39" s="60"/>
      <c r="J39" s="60"/>
      <c r="K39" s="61"/>
      <c r="L39" s="78" t="s">
        <v>51</v>
      </c>
      <c r="M39" s="57"/>
    </row>
    <row r="40" spans="1:13" hidden="1" x14ac:dyDescent="0.35">
      <c r="A40" s="41"/>
    </row>
    <row r="41" spans="1:13" hidden="1" x14ac:dyDescent="0.35">
      <c r="A41" s="41"/>
      <c r="C41" s="80"/>
      <c r="D41" s="46"/>
      <c r="E41" s="46"/>
      <c r="F41" s="46"/>
      <c r="G41" s="46"/>
      <c r="H41" s="46"/>
      <c r="I41" s="47"/>
      <c r="J41" s="47"/>
    </row>
    <row r="42" spans="1:13" ht="14.5" hidden="1" customHeight="1" x14ac:dyDescent="0.35">
      <c r="A42" s="283"/>
      <c r="B42" s="283"/>
      <c r="C42" s="283"/>
      <c r="D42" s="283"/>
      <c r="E42" s="283"/>
      <c r="F42" s="283"/>
      <c r="G42" s="283"/>
      <c r="H42" s="283"/>
      <c r="I42" s="283"/>
      <c r="J42" s="283"/>
      <c r="K42" s="48"/>
      <c r="L42" s="79"/>
    </row>
    <row r="43" spans="1:13" ht="14.5" hidden="1" customHeight="1" x14ac:dyDescent="0.35">
      <c r="A43" s="49"/>
      <c r="C43" s="283"/>
      <c r="D43" s="284"/>
      <c r="E43" s="284"/>
      <c r="F43" s="284"/>
      <c r="G43" s="284"/>
      <c r="H43" s="284"/>
      <c r="I43" s="284"/>
      <c r="J43" s="284"/>
      <c r="K43" s="284"/>
      <c r="L43" s="79"/>
    </row>
    <row r="44" spans="1:13" ht="14.5" hidden="1" customHeight="1" x14ac:dyDescent="0.35">
      <c r="A44" s="50"/>
      <c r="B44" s="283"/>
      <c r="C44" s="284"/>
      <c r="D44" s="284"/>
      <c r="E44" s="284"/>
      <c r="F44" s="284"/>
      <c r="G44" s="284"/>
      <c r="H44" s="284"/>
      <c r="I44" s="284"/>
      <c r="J44" s="284"/>
      <c r="K44" s="284"/>
      <c r="L44" s="79"/>
    </row>
    <row r="45" spans="1:13" ht="14.5" hidden="1" customHeight="1" x14ac:dyDescent="0.35">
      <c r="A45" s="49"/>
      <c r="C45" s="283"/>
      <c r="D45" s="284"/>
      <c r="E45" s="284"/>
      <c r="F45" s="284"/>
      <c r="G45" s="284"/>
      <c r="H45" s="284"/>
      <c r="I45" s="284"/>
      <c r="J45" s="284"/>
      <c r="K45" s="284"/>
      <c r="L45" s="79"/>
    </row>
    <row r="46" spans="1:13" ht="14.5" hidden="1" customHeight="1" x14ac:dyDescent="0.35">
      <c r="A46" s="49"/>
      <c r="B46" s="283"/>
      <c r="C46" s="284"/>
      <c r="D46" s="284"/>
      <c r="E46" s="284"/>
      <c r="F46" s="284"/>
      <c r="G46" s="284"/>
      <c r="H46" s="284"/>
      <c r="I46" s="284"/>
      <c r="J46" s="284"/>
      <c r="K46" s="284"/>
      <c r="L46" s="79"/>
    </row>
    <row r="47" spans="1:13" ht="4" hidden="1" customHeight="1" x14ac:dyDescent="0.35">
      <c r="B47" s="51"/>
      <c r="L47" s="79"/>
    </row>
    <row r="48" spans="1:13" x14ac:dyDescent="0.35">
      <c r="L48"/>
    </row>
    <row r="49" spans="1:16" x14ac:dyDescent="0.35">
      <c r="A49" s="1" t="s">
        <v>52</v>
      </c>
      <c r="L49"/>
    </row>
    <row r="50" spans="1:16" x14ac:dyDescent="0.35">
      <c r="A50" t="s">
        <v>32</v>
      </c>
      <c r="B50" t="s">
        <v>236</v>
      </c>
    </row>
    <row r="51" spans="1:16" x14ac:dyDescent="0.35">
      <c r="A51" t="s">
        <v>28</v>
      </c>
      <c r="B51" t="s">
        <v>237</v>
      </c>
    </row>
    <row r="52" spans="1:16" x14ac:dyDescent="0.35">
      <c r="A52" t="s">
        <v>36</v>
      </c>
      <c r="B52" t="s">
        <v>238</v>
      </c>
    </row>
    <row r="53" spans="1:16" x14ac:dyDescent="0.35">
      <c r="A53" t="s">
        <v>54</v>
      </c>
      <c r="B53" t="s">
        <v>239</v>
      </c>
    </row>
    <row r="54" spans="1:16" x14ac:dyDescent="0.35">
      <c r="A54" t="s">
        <v>55</v>
      </c>
      <c r="B54" t="s">
        <v>53</v>
      </c>
    </row>
    <row r="55" spans="1:16" x14ac:dyDescent="0.35">
      <c r="A55" t="s">
        <v>41</v>
      </c>
      <c r="B55" t="s">
        <v>61</v>
      </c>
    </row>
    <row r="56" spans="1:16" x14ac:dyDescent="0.35">
      <c r="A56" t="s">
        <v>56</v>
      </c>
      <c r="B56" t="s">
        <v>256</v>
      </c>
    </row>
    <row r="57" spans="1:16" x14ac:dyDescent="0.35">
      <c r="A57" t="s">
        <v>49</v>
      </c>
      <c r="B57" t="s">
        <v>242</v>
      </c>
    </row>
    <row r="58" spans="1:16" x14ac:dyDescent="0.35">
      <c r="A58" t="s">
        <v>57</v>
      </c>
      <c r="B58" t="s">
        <v>62</v>
      </c>
    </row>
    <row r="59" spans="1:16" x14ac:dyDescent="0.35">
      <c r="A59" t="s">
        <v>147</v>
      </c>
      <c r="B59" t="s">
        <v>63</v>
      </c>
    </row>
    <row r="60" spans="1:16" x14ac:dyDescent="0.35">
      <c r="A60" t="s">
        <v>194</v>
      </c>
      <c r="B60" t="s">
        <v>248</v>
      </c>
      <c r="L60"/>
      <c r="M60"/>
      <c r="O60" s="6"/>
      <c r="P60" s="55"/>
    </row>
    <row r="61" spans="1:16" x14ac:dyDescent="0.35">
      <c r="A61" t="s">
        <v>195</v>
      </c>
      <c r="B61" t="s">
        <v>249</v>
      </c>
      <c r="L61"/>
      <c r="M61"/>
    </row>
    <row r="62" spans="1:16" x14ac:dyDescent="0.35">
      <c r="A62" t="s">
        <v>240</v>
      </c>
      <c r="B62" t="s">
        <v>241</v>
      </c>
      <c r="L62"/>
      <c r="M62"/>
    </row>
    <row r="63" spans="1:16" x14ac:dyDescent="0.35">
      <c r="A63" s="282" t="s">
        <v>58</v>
      </c>
      <c r="B63" s="282"/>
    </row>
    <row r="64" spans="1:16" x14ac:dyDescent="0.35">
      <c r="A64">
        <v>1</v>
      </c>
      <c r="B64" s="56" t="s">
        <v>64</v>
      </c>
    </row>
    <row r="65" spans="1:2" x14ac:dyDescent="0.35">
      <c r="A65">
        <v>2</v>
      </c>
      <c r="B65" s="56" t="s">
        <v>65</v>
      </c>
    </row>
    <row r="66" spans="1:2" x14ac:dyDescent="0.35">
      <c r="A66">
        <v>3</v>
      </c>
      <c r="B66" s="58" t="s">
        <v>66</v>
      </c>
    </row>
    <row r="67" spans="1:2" x14ac:dyDescent="0.35">
      <c r="A67">
        <v>4</v>
      </c>
      <c r="B67" t="s">
        <v>67</v>
      </c>
    </row>
    <row r="68" spans="1:2" x14ac:dyDescent="0.35">
      <c r="A68">
        <v>5</v>
      </c>
      <c r="B68" t="s">
        <v>69</v>
      </c>
    </row>
    <row r="69" spans="1:2" x14ac:dyDescent="0.35">
      <c r="A69">
        <v>6</v>
      </c>
      <c r="B69" t="s">
        <v>209</v>
      </c>
    </row>
    <row r="70" spans="1:2" x14ac:dyDescent="0.35">
      <c r="A70">
        <v>7</v>
      </c>
      <c r="B70" t="s">
        <v>243</v>
      </c>
    </row>
  </sheetData>
  <mergeCells count="14">
    <mergeCell ref="M3:M5"/>
    <mergeCell ref="C6:M6"/>
    <mergeCell ref="B27:M27"/>
    <mergeCell ref="B1:I1"/>
    <mergeCell ref="A63:B63"/>
    <mergeCell ref="B46:K46"/>
    <mergeCell ref="C43:K43"/>
    <mergeCell ref="B44:K44"/>
    <mergeCell ref="C45:K45"/>
    <mergeCell ref="C3:K3"/>
    <mergeCell ref="H4:I4"/>
    <mergeCell ref="J4:K4"/>
    <mergeCell ref="A42:J42"/>
    <mergeCell ref="L3:L5"/>
  </mergeCells>
  <hyperlinks>
    <hyperlink ref="B64" r:id="rId1" display="McPhy - MCLYZER product line data sheet." xr:uid="{C4CBA864-A9A7-4243-9FB5-B47A1E366645}"/>
    <hyperlink ref="B65" r:id="rId2" xr:uid="{E6514EAF-C9BC-4183-BFF0-A572AFCB657D}"/>
    <hyperlink ref="B66" r:id="rId3" xr:uid="{B2DDDA69-B905-44CF-B08F-972F66BF07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A1A5-06AB-44C7-B5D2-8B35F8F4CFF7}">
  <dimension ref="A1:O82"/>
  <sheetViews>
    <sheetView topLeftCell="A25" zoomScale="90" zoomScaleNormal="90" workbookViewId="0">
      <selection activeCell="B52" sqref="B52"/>
    </sheetView>
  </sheetViews>
  <sheetFormatPr defaultRowHeight="14.5" x14ac:dyDescent="0.35"/>
  <cols>
    <col min="1" max="1" width="3" customWidth="1"/>
    <col min="2" max="2" width="50.453125" customWidth="1"/>
    <col min="3" max="3" width="11.26953125" customWidth="1"/>
    <col min="4" max="4" width="9" customWidth="1"/>
    <col min="5" max="5" width="8.26953125" customWidth="1"/>
    <col min="6" max="6" width="8.453125" customWidth="1"/>
    <col min="7" max="7" width="10" customWidth="1"/>
    <col min="8" max="8" width="10.1796875" customWidth="1"/>
    <col min="10" max="10" width="9.26953125" customWidth="1"/>
    <col min="11" max="11" width="8.453125" customWidth="1"/>
    <col min="12" max="12" width="9.26953125" customWidth="1"/>
    <col min="13" max="13" width="8.7265625" customWidth="1"/>
    <col min="15" max="15" width="8.81640625" customWidth="1"/>
  </cols>
  <sheetData>
    <row r="1" spans="1:15" x14ac:dyDescent="0.35">
      <c r="B1" s="281"/>
      <c r="C1" s="281"/>
      <c r="D1" s="281"/>
      <c r="E1" s="281"/>
      <c r="F1" s="281"/>
      <c r="G1" s="281"/>
      <c r="H1" s="281"/>
      <c r="I1" s="281"/>
    </row>
    <row r="2" spans="1:15" x14ac:dyDescent="0.35">
      <c r="A2" s="41"/>
    </row>
    <row r="3" spans="1:15" x14ac:dyDescent="0.35">
      <c r="A3" s="41"/>
      <c r="B3" s="7" t="s">
        <v>12</v>
      </c>
      <c r="C3" s="292" t="s">
        <v>74</v>
      </c>
      <c r="D3" s="292"/>
      <c r="E3" s="292"/>
      <c r="F3" s="292"/>
      <c r="G3" s="292"/>
      <c r="H3" s="292"/>
      <c r="I3" s="292"/>
      <c r="J3" s="292"/>
      <c r="K3" s="292"/>
      <c r="L3" s="289" t="s">
        <v>188</v>
      </c>
      <c r="M3" s="272" t="s">
        <v>16</v>
      </c>
    </row>
    <row r="4" spans="1:15" ht="14.5" customHeight="1" x14ac:dyDescent="0.35">
      <c r="A4" s="41"/>
      <c r="B4" s="8"/>
      <c r="C4" s="9">
        <v>2024</v>
      </c>
      <c r="D4" s="9">
        <v>2030</v>
      </c>
      <c r="E4" s="9">
        <v>2040</v>
      </c>
      <c r="F4" s="9">
        <v>2050</v>
      </c>
      <c r="G4" s="9">
        <v>2070</v>
      </c>
      <c r="H4" s="287" t="s">
        <v>13</v>
      </c>
      <c r="I4" s="287"/>
      <c r="J4" s="287" t="s">
        <v>14</v>
      </c>
      <c r="K4" s="287"/>
      <c r="L4" s="290"/>
      <c r="M4" s="273"/>
    </row>
    <row r="5" spans="1:15" ht="14.5" customHeight="1" x14ac:dyDescent="0.35">
      <c r="A5" s="41"/>
      <c r="B5" s="8"/>
      <c r="C5" s="9"/>
      <c r="D5" s="9"/>
      <c r="E5" s="9"/>
      <c r="F5" s="9"/>
      <c r="G5" s="9"/>
      <c r="H5" s="9" t="s">
        <v>19</v>
      </c>
      <c r="I5" s="9" t="s">
        <v>20</v>
      </c>
      <c r="J5" s="9" t="s">
        <v>19</v>
      </c>
      <c r="K5" s="9" t="s">
        <v>20</v>
      </c>
      <c r="L5" s="291"/>
      <c r="M5" s="274"/>
    </row>
    <row r="6" spans="1:15" x14ac:dyDescent="0.35">
      <c r="A6" s="41"/>
      <c r="B6" s="7" t="s">
        <v>18</v>
      </c>
      <c r="C6" s="288"/>
      <c r="D6" s="293"/>
      <c r="E6" s="293"/>
      <c r="F6" s="293"/>
      <c r="G6" s="293"/>
      <c r="H6" s="293"/>
      <c r="I6" s="293"/>
      <c r="J6" s="293"/>
      <c r="K6" s="293"/>
      <c r="L6" s="293"/>
      <c r="M6" s="294"/>
      <c r="O6" t="s">
        <v>201</v>
      </c>
    </row>
    <row r="7" spans="1:15" x14ac:dyDescent="0.35">
      <c r="A7" s="41"/>
      <c r="B7" s="8" t="s">
        <v>21</v>
      </c>
      <c r="C7" s="11">
        <v>1</v>
      </c>
      <c r="D7" s="11">
        <v>1</v>
      </c>
      <c r="E7" s="11">
        <v>1</v>
      </c>
      <c r="F7" s="11">
        <v>1</v>
      </c>
      <c r="G7" s="30"/>
      <c r="H7" s="11">
        <v>1</v>
      </c>
      <c r="I7" s="11">
        <v>1</v>
      </c>
      <c r="J7" s="11">
        <v>1</v>
      </c>
      <c r="K7" s="11">
        <v>1</v>
      </c>
      <c r="L7" s="44"/>
      <c r="M7" s="230"/>
      <c r="O7" t="s">
        <v>198</v>
      </c>
    </row>
    <row r="8" spans="1:15" x14ac:dyDescent="0.35">
      <c r="A8" s="41"/>
      <c r="B8" s="8" t="s">
        <v>22</v>
      </c>
      <c r="C8" s="11">
        <f>C21*24*(C11/100)*C7</f>
        <v>464.14414414414421</v>
      </c>
      <c r="D8" s="11"/>
      <c r="E8" s="11"/>
      <c r="F8" s="11"/>
      <c r="G8" s="30"/>
      <c r="H8" s="11"/>
      <c r="I8" s="11"/>
      <c r="J8" s="11"/>
      <c r="K8" s="11"/>
      <c r="L8" s="44" t="s">
        <v>32</v>
      </c>
      <c r="M8" s="230"/>
      <c r="O8" s="107" t="s">
        <v>245</v>
      </c>
    </row>
    <row r="9" spans="1:15" x14ac:dyDescent="0.35">
      <c r="A9" s="41"/>
      <c r="B9" s="8"/>
      <c r="C9" s="8"/>
      <c r="D9" s="8"/>
      <c r="E9" s="8"/>
      <c r="F9" s="8"/>
      <c r="G9" s="30"/>
      <c r="H9" s="8"/>
      <c r="I9" s="8"/>
      <c r="J9" s="8"/>
      <c r="K9" s="8"/>
      <c r="L9" s="231"/>
      <c r="M9" s="230"/>
      <c r="O9" t="s">
        <v>202</v>
      </c>
    </row>
    <row r="10" spans="1:15" x14ac:dyDescent="0.35">
      <c r="A10" s="41"/>
      <c r="B10" s="14" t="s">
        <v>23</v>
      </c>
      <c r="C10" s="11"/>
      <c r="D10" s="11"/>
      <c r="E10" s="11"/>
      <c r="F10" s="11"/>
      <c r="G10" s="30"/>
      <c r="H10" s="11"/>
      <c r="I10" s="11"/>
      <c r="J10" s="11"/>
      <c r="K10" s="11"/>
      <c r="L10" s="44"/>
      <c r="M10" s="230"/>
      <c r="O10" s="107" t="s">
        <v>246</v>
      </c>
    </row>
    <row r="11" spans="1:15" x14ac:dyDescent="0.35">
      <c r="A11" s="41"/>
      <c r="B11" s="8" t="s">
        <v>24</v>
      </c>
      <c r="C11" s="11">
        <v>100</v>
      </c>
      <c r="D11" s="11"/>
      <c r="E11" s="11"/>
      <c r="F11" s="11"/>
      <c r="G11" s="15"/>
      <c r="H11" s="11"/>
      <c r="I11" s="11"/>
      <c r="J11" s="11"/>
      <c r="K11" s="11"/>
      <c r="L11" s="44" t="s">
        <v>28</v>
      </c>
      <c r="M11" s="230"/>
      <c r="O11" t="s">
        <v>203</v>
      </c>
    </row>
    <row r="12" spans="1:15" x14ac:dyDescent="0.35">
      <c r="A12" s="41"/>
      <c r="B12" s="8" t="s">
        <v>25</v>
      </c>
      <c r="C12" s="11">
        <f>C21*C73</f>
        <v>268.17217217217222</v>
      </c>
      <c r="D12" s="11"/>
      <c r="E12" s="11"/>
      <c r="F12" s="11"/>
      <c r="G12" s="16"/>
      <c r="H12" s="11"/>
      <c r="I12" s="11"/>
      <c r="J12" s="11"/>
      <c r="K12" s="11"/>
      <c r="L12" s="44" t="s">
        <v>36</v>
      </c>
      <c r="M12" s="230">
        <v>1</v>
      </c>
      <c r="O12" s="107" t="s">
        <v>247</v>
      </c>
    </row>
    <row r="13" spans="1:15" x14ac:dyDescent="0.35">
      <c r="A13" s="41"/>
      <c r="B13" s="17"/>
      <c r="C13" s="17"/>
      <c r="D13" s="17"/>
      <c r="E13" s="17"/>
      <c r="F13" s="17"/>
      <c r="G13" s="18"/>
      <c r="H13" s="17"/>
      <c r="I13" s="17"/>
      <c r="J13" s="17"/>
      <c r="K13" s="17"/>
      <c r="L13" s="232"/>
      <c r="M13" s="230"/>
      <c r="O13" t="s">
        <v>204</v>
      </c>
    </row>
    <row r="14" spans="1:15" x14ac:dyDescent="0.35">
      <c r="A14" s="41"/>
      <c r="B14" s="19" t="s">
        <v>26</v>
      </c>
      <c r="C14" s="20"/>
      <c r="D14" s="20"/>
      <c r="E14" s="20"/>
      <c r="F14" s="20"/>
      <c r="G14" s="21"/>
      <c r="H14" s="20"/>
      <c r="I14" s="20"/>
      <c r="J14" s="20"/>
      <c r="K14" s="20"/>
      <c r="L14" s="44"/>
      <c r="M14" s="230"/>
      <c r="O14" s="107" t="s">
        <v>250</v>
      </c>
    </row>
    <row r="15" spans="1:15" x14ac:dyDescent="0.35">
      <c r="A15" s="41"/>
      <c r="B15" s="8" t="s">
        <v>27</v>
      </c>
      <c r="C15" s="22">
        <v>64.400000000000006</v>
      </c>
      <c r="D15" s="22"/>
      <c r="E15" s="22"/>
      <c r="F15" s="22"/>
      <c r="G15" s="23"/>
      <c r="H15" s="22"/>
      <c r="I15" s="22"/>
      <c r="J15" s="22"/>
      <c r="K15" s="22"/>
      <c r="L15" s="233" t="s">
        <v>54</v>
      </c>
      <c r="M15" s="230">
        <v>2</v>
      </c>
      <c r="O15" t="s">
        <v>205</v>
      </c>
    </row>
    <row r="16" spans="1:15" x14ac:dyDescent="0.35">
      <c r="A16" s="41"/>
      <c r="B16" s="8" t="s">
        <v>29</v>
      </c>
      <c r="C16" s="22">
        <f>75-C15</f>
        <v>10.599999999999994</v>
      </c>
      <c r="D16" s="22"/>
      <c r="E16" s="22"/>
      <c r="F16" s="22"/>
      <c r="G16" s="24"/>
      <c r="H16" s="22"/>
      <c r="I16" s="22"/>
      <c r="J16" s="22"/>
      <c r="K16" s="22"/>
      <c r="L16" s="44" t="s">
        <v>54</v>
      </c>
      <c r="M16" s="230">
        <v>9</v>
      </c>
      <c r="O16" s="107" t="s">
        <v>251</v>
      </c>
    </row>
    <row r="17" spans="1:13" x14ac:dyDescent="0.35">
      <c r="A17" s="41"/>
      <c r="B17" s="8" t="s">
        <v>30</v>
      </c>
      <c r="C17" s="22">
        <f>100-C15-C16</f>
        <v>25</v>
      </c>
      <c r="D17" s="22"/>
      <c r="E17" s="22"/>
      <c r="F17" s="22"/>
      <c r="G17" s="25"/>
      <c r="H17" s="22"/>
      <c r="I17" s="22"/>
      <c r="J17" s="22"/>
      <c r="K17" s="22"/>
      <c r="L17" s="44"/>
      <c r="M17" s="230"/>
    </row>
    <row r="18" spans="1:13" x14ac:dyDescent="0.35">
      <c r="A18" s="41"/>
      <c r="B18" s="8" t="s">
        <v>31</v>
      </c>
      <c r="C18" s="22">
        <v>5</v>
      </c>
      <c r="D18" s="22"/>
      <c r="E18" s="22"/>
      <c r="F18" s="22"/>
      <c r="G18" s="12"/>
      <c r="H18" s="22"/>
      <c r="I18" s="22"/>
      <c r="J18" s="22"/>
      <c r="K18" s="22"/>
      <c r="L18" s="44" t="s">
        <v>55</v>
      </c>
      <c r="M18" s="230">
        <v>9</v>
      </c>
    </row>
    <row r="19" spans="1:13" ht="14.5" customHeight="1" x14ac:dyDescent="0.35">
      <c r="A19" s="41"/>
      <c r="B19" s="8" t="s">
        <v>33</v>
      </c>
      <c r="C19" s="22">
        <f>C17-C18</f>
        <v>20</v>
      </c>
      <c r="D19" s="27"/>
      <c r="E19" s="27"/>
      <c r="F19" s="27"/>
      <c r="G19" s="28"/>
      <c r="H19" s="27"/>
      <c r="I19" s="27"/>
      <c r="J19" s="27"/>
      <c r="K19" s="27"/>
      <c r="L19" s="44"/>
      <c r="M19" s="230"/>
    </row>
    <row r="20" spans="1:13" x14ac:dyDescent="0.35">
      <c r="A20" s="41"/>
      <c r="B20" s="8"/>
      <c r="C20" s="20"/>
      <c r="D20" s="20"/>
      <c r="E20" s="20"/>
      <c r="F20" s="20"/>
      <c r="G20" s="72"/>
      <c r="H20" s="20"/>
      <c r="I20" s="20"/>
      <c r="J20" s="20"/>
      <c r="K20" s="20"/>
      <c r="L20" s="44"/>
      <c r="M20" s="230"/>
    </row>
    <row r="21" spans="1:13" x14ac:dyDescent="0.35">
      <c r="A21" s="41"/>
      <c r="B21" s="8" t="s">
        <v>34</v>
      </c>
      <c r="C21" s="22">
        <f>((C15/100)/33.3)*1000</f>
        <v>19.339339339339343</v>
      </c>
      <c r="D21" s="22"/>
      <c r="E21" s="22"/>
      <c r="F21" s="22"/>
      <c r="G21" s="29"/>
      <c r="H21" s="22"/>
      <c r="I21" s="22"/>
      <c r="J21" s="22"/>
      <c r="K21" s="22"/>
      <c r="L21" s="44"/>
      <c r="M21" s="230"/>
    </row>
    <row r="22" spans="1:13" x14ac:dyDescent="0.35">
      <c r="A22" s="41"/>
      <c r="B22" s="8"/>
      <c r="C22" s="11"/>
      <c r="D22" s="11"/>
      <c r="E22" s="11"/>
      <c r="F22" s="11"/>
      <c r="G22" s="30"/>
      <c r="H22" s="11"/>
      <c r="I22" s="11"/>
      <c r="J22" s="11"/>
      <c r="K22" s="11"/>
      <c r="L22" s="44"/>
      <c r="M22" s="230"/>
    </row>
    <row r="23" spans="1:13" x14ac:dyDescent="0.35">
      <c r="A23" s="41"/>
      <c r="B23" s="8" t="s">
        <v>35</v>
      </c>
      <c r="C23" s="31">
        <v>2</v>
      </c>
      <c r="D23" s="31"/>
      <c r="E23" s="31"/>
      <c r="F23" s="31"/>
      <c r="G23" s="10"/>
      <c r="H23" s="31"/>
      <c r="I23" s="31"/>
      <c r="J23" s="31"/>
      <c r="K23" s="31"/>
      <c r="L23" s="44" t="s">
        <v>240</v>
      </c>
      <c r="M23" s="230">
        <v>9</v>
      </c>
    </row>
    <row r="24" spans="1:13" x14ac:dyDescent="0.35">
      <c r="A24" s="41"/>
      <c r="B24" s="8" t="s">
        <v>37</v>
      </c>
      <c r="C24" s="11">
        <v>5</v>
      </c>
      <c r="D24" s="11"/>
      <c r="E24" s="11"/>
      <c r="F24" s="11"/>
      <c r="G24" s="12"/>
      <c r="H24" s="11"/>
      <c r="I24" s="11"/>
      <c r="J24" s="11"/>
      <c r="K24" s="11"/>
      <c r="L24" s="44" t="s">
        <v>41</v>
      </c>
      <c r="M24" s="230">
        <v>3</v>
      </c>
    </row>
    <row r="25" spans="1:13" x14ac:dyDescent="0.35">
      <c r="A25" s="41"/>
      <c r="B25" s="8" t="s">
        <v>38</v>
      </c>
      <c r="C25" s="11">
        <v>20</v>
      </c>
      <c r="D25" s="11"/>
      <c r="E25" s="11"/>
      <c r="F25" s="11"/>
      <c r="G25" s="32"/>
      <c r="H25" s="11"/>
      <c r="I25" s="11"/>
      <c r="J25" s="11"/>
      <c r="K25" s="11"/>
      <c r="L25" s="44" t="s">
        <v>56</v>
      </c>
      <c r="M25" s="230">
        <v>4</v>
      </c>
    </row>
    <row r="26" spans="1:13" x14ac:dyDescent="0.35">
      <c r="A26" s="41"/>
      <c r="B26" s="8" t="s">
        <v>39</v>
      </c>
      <c r="C26" s="20">
        <v>0.33</v>
      </c>
      <c r="D26" s="20"/>
      <c r="E26" s="20"/>
      <c r="F26" s="20"/>
      <c r="G26" s="33"/>
      <c r="H26" s="20"/>
      <c r="I26" s="20"/>
      <c r="J26" s="20"/>
      <c r="K26" s="20"/>
      <c r="L26" s="44" t="s">
        <v>49</v>
      </c>
      <c r="M26" s="230">
        <v>5</v>
      </c>
    </row>
    <row r="27" spans="1:13" x14ac:dyDescent="0.35">
      <c r="A27" s="41"/>
      <c r="B27" s="8"/>
      <c r="C27" s="8"/>
      <c r="D27" s="8"/>
      <c r="E27" s="8"/>
      <c r="F27" s="8"/>
      <c r="G27" s="33"/>
      <c r="H27" s="8"/>
      <c r="I27" s="8"/>
      <c r="J27" s="8"/>
      <c r="K27" s="8"/>
      <c r="L27" s="44"/>
      <c r="M27" s="230"/>
    </row>
    <row r="28" spans="1:13" x14ac:dyDescent="0.35">
      <c r="A28" s="41"/>
      <c r="B28" s="34" t="s">
        <v>190</v>
      </c>
      <c r="C28" s="11"/>
      <c r="D28" s="11"/>
      <c r="E28" s="11"/>
      <c r="F28" s="11"/>
      <c r="G28" s="11"/>
      <c r="H28" s="11"/>
      <c r="I28" s="11"/>
      <c r="J28" s="11"/>
      <c r="K28" s="11"/>
      <c r="L28" s="11"/>
      <c r="M28" s="11"/>
    </row>
    <row r="29" spans="1:13" x14ac:dyDescent="0.35">
      <c r="A29" s="41"/>
      <c r="B29" s="8" t="s">
        <v>71</v>
      </c>
      <c r="C29" s="11">
        <v>81400</v>
      </c>
      <c r="D29" s="11"/>
      <c r="E29" s="11"/>
      <c r="F29" s="11"/>
      <c r="G29" s="36"/>
      <c r="H29" s="11"/>
      <c r="I29" s="11"/>
      <c r="J29" s="11"/>
      <c r="K29" s="11"/>
      <c r="L29" s="234" t="s">
        <v>57</v>
      </c>
      <c r="M29" s="230">
        <v>6</v>
      </c>
    </row>
    <row r="30" spans="1:13" ht="14.5" customHeight="1" x14ac:dyDescent="0.35">
      <c r="A30" s="41"/>
      <c r="B30" s="8" t="s">
        <v>72</v>
      </c>
      <c r="C30" s="11">
        <f t="shared" ref="C30" si="0">(C21/1000)^-1/24*C29</f>
        <v>175376.55279503102</v>
      </c>
      <c r="D30" s="11"/>
      <c r="E30" s="11"/>
      <c r="F30" s="11"/>
      <c r="G30" s="10"/>
      <c r="H30" s="11"/>
      <c r="I30" s="11"/>
      <c r="J30" s="11"/>
      <c r="K30" s="11"/>
      <c r="L30" s="256" t="s">
        <v>57</v>
      </c>
      <c r="M30" s="256">
        <v>6</v>
      </c>
    </row>
    <row r="31" spans="1:13" ht="16.149999999999999" customHeight="1" x14ac:dyDescent="0.35">
      <c r="A31" s="41"/>
      <c r="B31" s="8" t="s">
        <v>40</v>
      </c>
      <c r="C31" s="11">
        <v>95</v>
      </c>
      <c r="D31" s="11"/>
      <c r="E31" s="11"/>
      <c r="F31" s="11"/>
      <c r="G31" s="12"/>
      <c r="H31" s="11"/>
      <c r="I31" s="11"/>
      <c r="J31" s="11"/>
      <c r="K31" s="11"/>
      <c r="L31" s="44" t="s">
        <v>240</v>
      </c>
      <c r="M31" s="256">
        <v>9</v>
      </c>
    </row>
    <row r="32" spans="1:13" x14ac:dyDescent="0.35">
      <c r="A32" s="41"/>
      <c r="B32" s="8" t="s">
        <v>42</v>
      </c>
      <c r="C32" s="11">
        <v>5</v>
      </c>
      <c r="D32" s="11"/>
      <c r="E32" s="11"/>
      <c r="F32" s="11"/>
      <c r="G32" s="37"/>
      <c r="H32" s="11"/>
      <c r="I32" s="11"/>
      <c r="J32" s="11"/>
      <c r="K32" s="11"/>
      <c r="L32" s="44" t="s">
        <v>240</v>
      </c>
      <c r="M32" s="230">
        <v>9</v>
      </c>
    </row>
    <row r="33" spans="1:13" x14ac:dyDescent="0.35">
      <c r="A33" s="41"/>
      <c r="B33" s="8" t="s">
        <v>43</v>
      </c>
      <c r="C33" s="22">
        <f>C82</f>
        <v>4.2997542997542997</v>
      </c>
      <c r="D33" s="11"/>
      <c r="E33" s="11"/>
      <c r="F33" s="11"/>
      <c r="G33" s="13"/>
      <c r="H33" s="11"/>
      <c r="I33" s="11"/>
      <c r="J33" s="11"/>
      <c r="K33" s="11"/>
      <c r="L33" s="44" t="s">
        <v>147</v>
      </c>
      <c r="M33" s="230" t="s">
        <v>259</v>
      </c>
    </row>
    <row r="34" spans="1:13" x14ac:dyDescent="0.35">
      <c r="A34" s="41"/>
      <c r="B34" s="8" t="s">
        <v>44</v>
      </c>
      <c r="C34" s="20" t="s">
        <v>45</v>
      </c>
      <c r="D34" s="20"/>
      <c r="E34" s="20"/>
      <c r="F34" s="20"/>
      <c r="G34" s="30"/>
      <c r="H34" s="20"/>
      <c r="I34" s="20"/>
      <c r="J34" s="20"/>
      <c r="K34" s="20"/>
      <c r="L34" s="44"/>
      <c r="M34" s="230"/>
    </row>
    <row r="35" spans="1:13" x14ac:dyDescent="0.35">
      <c r="A35" s="41"/>
      <c r="B35" s="8" t="s">
        <v>46</v>
      </c>
      <c r="C35" s="20" t="s">
        <v>45</v>
      </c>
      <c r="D35" s="20"/>
      <c r="E35" s="20"/>
      <c r="F35" s="20"/>
      <c r="G35" s="36"/>
      <c r="H35" s="20"/>
      <c r="I35" s="20"/>
      <c r="J35" s="20"/>
      <c r="K35" s="20"/>
      <c r="L35" s="235"/>
      <c r="M35" s="230"/>
    </row>
    <row r="36" spans="1:13" x14ac:dyDescent="0.35">
      <c r="A36" s="41"/>
      <c r="B36" s="38"/>
      <c r="C36" s="38"/>
      <c r="D36" s="38"/>
      <c r="E36" s="38"/>
      <c r="F36" s="38"/>
      <c r="G36" s="39"/>
      <c r="H36" s="38"/>
      <c r="I36" s="38"/>
      <c r="J36" s="38"/>
      <c r="K36" s="38"/>
      <c r="L36" s="235"/>
      <c r="M36" s="230"/>
    </row>
    <row r="37" spans="1:13" x14ac:dyDescent="0.35">
      <c r="A37" s="41"/>
      <c r="B37" s="34" t="s">
        <v>47</v>
      </c>
      <c r="C37" s="20"/>
      <c r="D37" s="20"/>
      <c r="E37" s="20"/>
      <c r="F37" s="20"/>
      <c r="G37" s="36"/>
      <c r="H37" s="20"/>
      <c r="I37" s="20"/>
      <c r="J37" s="20"/>
      <c r="K37" s="20"/>
      <c r="L37" s="237"/>
      <c r="M37" s="230"/>
    </row>
    <row r="38" spans="1:13" x14ac:dyDescent="0.35">
      <c r="A38" s="41"/>
      <c r="B38" s="8" t="s">
        <v>48</v>
      </c>
      <c r="C38" s="22">
        <v>2</v>
      </c>
      <c r="D38" s="22"/>
      <c r="E38" s="22"/>
      <c r="F38" s="22"/>
      <c r="G38" s="30"/>
      <c r="H38" s="22"/>
      <c r="I38" s="22"/>
      <c r="J38" s="22"/>
      <c r="K38" s="22"/>
      <c r="L38" s="237" t="s">
        <v>194</v>
      </c>
      <c r="M38" s="230">
        <v>8</v>
      </c>
    </row>
    <row r="39" spans="1:13" ht="17" customHeight="1" x14ac:dyDescent="0.35">
      <c r="A39" s="41"/>
      <c r="B39" s="8" t="s">
        <v>50</v>
      </c>
      <c r="C39" s="40">
        <f>13.2*4/3</f>
        <v>17.599999999999998</v>
      </c>
      <c r="D39" s="40"/>
      <c r="E39" s="40"/>
      <c r="F39" s="40"/>
      <c r="G39" s="43"/>
      <c r="H39" s="40"/>
      <c r="I39" s="40"/>
      <c r="J39" s="40"/>
      <c r="K39" s="40"/>
      <c r="L39" s="238" t="s">
        <v>195</v>
      </c>
      <c r="M39" s="230">
        <v>1</v>
      </c>
    </row>
    <row r="41" spans="1:13" x14ac:dyDescent="0.35">
      <c r="A41" s="282" t="s">
        <v>52</v>
      </c>
      <c r="B41" s="282"/>
    </row>
    <row r="42" spans="1:13" x14ac:dyDescent="0.35">
      <c r="A42" t="s">
        <v>32</v>
      </c>
      <c r="B42" t="s">
        <v>73</v>
      </c>
    </row>
    <row r="43" spans="1:13" x14ac:dyDescent="0.35">
      <c r="A43" t="s">
        <v>28</v>
      </c>
      <c r="B43" t="s">
        <v>237</v>
      </c>
    </row>
    <row r="44" spans="1:13" x14ac:dyDescent="0.35">
      <c r="A44" t="s">
        <v>36</v>
      </c>
      <c r="B44" t="s">
        <v>76</v>
      </c>
    </row>
    <row r="45" spans="1:13" x14ac:dyDescent="0.35">
      <c r="A45" t="s">
        <v>54</v>
      </c>
      <c r="B45" t="s">
        <v>254</v>
      </c>
    </row>
    <row r="46" spans="1:13" x14ac:dyDescent="0.35">
      <c r="A46" t="s">
        <v>55</v>
      </c>
      <c r="B46" t="s">
        <v>53</v>
      </c>
    </row>
    <row r="47" spans="1:13" x14ac:dyDescent="0.35">
      <c r="A47" t="s">
        <v>41</v>
      </c>
      <c r="B47" t="s">
        <v>61</v>
      </c>
    </row>
    <row r="48" spans="1:13" x14ac:dyDescent="0.35">
      <c r="A48" t="s">
        <v>56</v>
      </c>
      <c r="B48" t="s">
        <v>256</v>
      </c>
    </row>
    <row r="49" spans="1:2" x14ac:dyDescent="0.35">
      <c r="A49" t="s">
        <v>49</v>
      </c>
      <c r="B49" t="s">
        <v>257</v>
      </c>
    </row>
    <row r="50" spans="1:2" x14ac:dyDescent="0.35">
      <c r="A50" t="s">
        <v>57</v>
      </c>
      <c r="B50" t="s">
        <v>77</v>
      </c>
    </row>
    <row r="51" spans="1:2" x14ac:dyDescent="0.35">
      <c r="A51" t="s">
        <v>147</v>
      </c>
      <c r="B51" t="s">
        <v>258</v>
      </c>
    </row>
    <row r="52" spans="1:2" x14ac:dyDescent="0.35">
      <c r="A52" t="s">
        <v>194</v>
      </c>
      <c r="B52" t="s">
        <v>252</v>
      </c>
    </row>
    <row r="53" spans="1:2" x14ac:dyDescent="0.35">
      <c r="A53" t="s">
        <v>195</v>
      </c>
      <c r="B53" t="s">
        <v>253</v>
      </c>
    </row>
    <row r="54" spans="1:2" x14ac:dyDescent="0.35">
      <c r="A54" t="s">
        <v>240</v>
      </c>
      <c r="B54" t="s">
        <v>241</v>
      </c>
    </row>
    <row r="55" spans="1:2" x14ac:dyDescent="0.35">
      <c r="A55" s="282" t="s">
        <v>58</v>
      </c>
      <c r="B55" s="282"/>
    </row>
    <row r="56" spans="1:2" x14ac:dyDescent="0.35">
      <c r="A56">
        <v>1</v>
      </c>
      <c r="B56" s="81" t="s">
        <v>78</v>
      </c>
    </row>
    <row r="57" spans="1:2" x14ac:dyDescent="0.35">
      <c r="A57">
        <v>2</v>
      </c>
      <c r="B57" s="82" t="s">
        <v>65</v>
      </c>
    </row>
    <row r="58" spans="1:2" x14ac:dyDescent="0.35">
      <c r="A58">
        <v>3</v>
      </c>
      <c r="B58" s="81" t="s">
        <v>66</v>
      </c>
    </row>
    <row r="59" spans="1:2" x14ac:dyDescent="0.35">
      <c r="A59">
        <v>4</v>
      </c>
      <c r="B59" t="s">
        <v>67</v>
      </c>
    </row>
    <row r="60" spans="1:2" x14ac:dyDescent="0.35">
      <c r="A60">
        <v>5</v>
      </c>
      <c r="B60" t="s">
        <v>255</v>
      </c>
    </row>
    <row r="61" spans="1:2" x14ac:dyDescent="0.35">
      <c r="A61">
        <v>6</v>
      </c>
      <c r="B61" s="81" t="s">
        <v>79</v>
      </c>
    </row>
    <row r="62" spans="1:2" x14ac:dyDescent="0.35">
      <c r="A62">
        <v>7</v>
      </c>
      <c r="B62" t="s">
        <v>69</v>
      </c>
    </row>
    <row r="63" spans="1:2" x14ac:dyDescent="0.35">
      <c r="A63">
        <v>8</v>
      </c>
      <c r="B63" t="s">
        <v>209</v>
      </c>
    </row>
    <row r="64" spans="1:2" x14ac:dyDescent="0.35">
      <c r="A64">
        <v>9</v>
      </c>
      <c r="B64" t="s">
        <v>255</v>
      </c>
    </row>
    <row r="67" spans="1:7" ht="15" thickBot="1" x14ac:dyDescent="0.4">
      <c r="A67" s="282" t="s">
        <v>80</v>
      </c>
      <c r="B67" s="282"/>
    </row>
    <row r="68" spans="1:7" x14ac:dyDescent="0.35">
      <c r="A68" s="83" t="s">
        <v>81</v>
      </c>
      <c r="B68" s="295" t="s">
        <v>82</v>
      </c>
      <c r="C68" s="295"/>
      <c r="D68" s="295"/>
      <c r="E68" s="295"/>
      <c r="F68" s="295"/>
      <c r="G68" s="296"/>
    </row>
    <row r="69" spans="1:7" x14ac:dyDescent="0.35">
      <c r="A69" s="85"/>
      <c r="B69" s="86" t="s">
        <v>83</v>
      </c>
      <c r="C69" s="86">
        <v>450</v>
      </c>
      <c r="D69" s="86" t="s">
        <v>84</v>
      </c>
      <c r="E69" s="86"/>
      <c r="F69" s="86"/>
      <c r="G69" s="87"/>
    </row>
    <row r="70" spans="1:7" x14ac:dyDescent="0.35">
      <c r="A70" s="85"/>
      <c r="B70" s="86"/>
      <c r="C70" s="86">
        <f>C69/24</f>
        <v>18.75</v>
      </c>
      <c r="D70" s="86" t="s">
        <v>85</v>
      </c>
      <c r="E70" s="86" t="s">
        <v>86</v>
      </c>
      <c r="F70" s="86"/>
      <c r="G70" s="87"/>
    </row>
    <row r="71" spans="1:7" x14ac:dyDescent="0.35">
      <c r="A71" s="85"/>
      <c r="B71" s="86" t="s">
        <v>87</v>
      </c>
      <c r="C71" s="86">
        <v>260</v>
      </c>
      <c r="D71" s="86" t="s">
        <v>85</v>
      </c>
      <c r="E71" s="86"/>
      <c r="F71" s="86"/>
      <c r="G71" s="87"/>
    </row>
    <row r="72" spans="1:7" ht="15" thickBot="1" x14ac:dyDescent="0.4">
      <c r="A72" s="85"/>
      <c r="B72" s="86"/>
      <c r="C72" s="86"/>
      <c r="D72" s="86"/>
      <c r="E72" s="86"/>
      <c r="F72" s="86"/>
      <c r="G72" s="87"/>
    </row>
    <row r="73" spans="1:7" ht="15" thickBot="1" x14ac:dyDescent="0.4">
      <c r="A73" s="93"/>
      <c r="B73" s="94" t="s">
        <v>88</v>
      </c>
      <c r="C73" s="95">
        <f>C71*24/C69</f>
        <v>13.866666666666667</v>
      </c>
      <c r="D73" s="94" t="s">
        <v>89</v>
      </c>
      <c r="E73" s="96"/>
      <c r="F73" s="96"/>
      <c r="G73" s="97"/>
    </row>
    <row r="74" spans="1:7" ht="15" thickBot="1" x14ac:dyDescent="0.4"/>
    <row r="75" spans="1:7" x14ac:dyDescent="0.35">
      <c r="A75" s="83" t="s">
        <v>90</v>
      </c>
      <c r="B75" s="295" t="s">
        <v>91</v>
      </c>
      <c r="C75" s="295"/>
      <c r="D75" s="295"/>
      <c r="E75" s="101" t="s">
        <v>16</v>
      </c>
    </row>
    <row r="76" spans="1:7" x14ac:dyDescent="0.35">
      <c r="A76" s="85"/>
      <c r="B76" s="86" t="s">
        <v>92</v>
      </c>
      <c r="C76" s="91">
        <f>C29</f>
        <v>81400</v>
      </c>
      <c r="D76" s="86" t="s">
        <v>93</v>
      </c>
      <c r="E76" s="99" t="s">
        <v>68</v>
      </c>
    </row>
    <row r="77" spans="1:7" x14ac:dyDescent="0.35">
      <c r="A77" s="85"/>
      <c r="B77" s="86"/>
      <c r="C77" s="258">
        <f>C76*1000</f>
        <v>81400000</v>
      </c>
      <c r="D77" s="86" t="s">
        <v>94</v>
      </c>
      <c r="E77" s="99"/>
    </row>
    <row r="78" spans="1:7" x14ac:dyDescent="0.35">
      <c r="A78" s="85"/>
      <c r="B78" s="86"/>
      <c r="C78" s="86"/>
      <c r="D78" s="86"/>
      <c r="E78" s="99"/>
    </row>
    <row r="79" spans="1:7" x14ac:dyDescent="0.35">
      <c r="A79" s="85"/>
      <c r="B79" s="86" t="s">
        <v>210</v>
      </c>
      <c r="C79" s="259">
        <v>70000000</v>
      </c>
      <c r="D79" s="86" t="s">
        <v>94</v>
      </c>
      <c r="E79" s="99"/>
    </row>
    <row r="80" spans="1:7" ht="15" thickBot="1" x14ac:dyDescent="0.4">
      <c r="A80" s="85"/>
      <c r="B80" s="92" t="s">
        <v>196</v>
      </c>
      <c r="C80" s="260">
        <f>C79/20</f>
        <v>3500000</v>
      </c>
      <c r="D80" s="86" t="s">
        <v>94</v>
      </c>
      <c r="E80" s="99"/>
    </row>
    <row r="81" spans="1:5" x14ac:dyDescent="0.35">
      <c r="A81" s="83"/>
      <c r="B81" s="84" t="s">
        <v>95</v>
      </c>
      <c r="C81" s="84">
        <f>C80/C77</f>
        <v>4.2997542997542999E-2</v>
      </c>
      <c r="D81" s="84"/>
      <c r="E81" s="98"/>
    </row>
    <row r="82" spans="1:5" ht="15" thickBot="1" x14ac:dyDescent="0.4">
      <c r="A82" s="88"/>
      <c r="B82" s="90"/>
      <c r="C82" s="102">
        <f>C81*100</f>
        <v>4.2997542997542997</v>
      </c>
      <c r="D82" s="89" t="s">
        <v>96</v>
      </c>
      <c r="E82" s="100"/>
    </row>
  </sheetData>
  <mergeCells count="12">
    <mergeCell ref="C6:M6"/>
    <mergeCell ref="A67:B67"/>
    <mergeCell ref="B68:G68"/>
    <mergeCell ref="B75:D75"/>
    <mergeCell ref="B1:I1"/>
    <mergeCell ref="A41:B41"/>
    <mergeCell ref="A55:B55"/>
    <mergeCell ref="C3:K3"/>
    <mergeCell ref="H4:I4"/>
    <mergeCell ref="J4:K4"/>
    <mergeCell ref="L3:L5"/>
    <mergeCell ref="M3:M5"/>
  </mergeCells>
  <hyperlinks>
    <hyperlink ref="B56" r:id="rId1" xr:uid="{03C2E07E-ABCD-417D-A803-CCD40EF35432}"/>
    <hyperlink ref="B57" r:id="rId2" xr:uid="{47871DB7-16B7-47B6-869E-44D86EA042A6}"/>
    <hyperlink ref="B58" r:id="rId3" xr:uid="{7C9E52A2-3B82-4A80-8160-236E81543A43}"/>
    <hyperlink ref="B61" r:id="rId4" xr:uid="{D5A94FE2-CDFE-48FE-A9C9-6524825EE0A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70903-3055-410C-98B7-94939014D728}">
  <dimension ref="A1:O59"/>
  <sheetViews>
    <sheetView topLeftCell="B1" zoomScale="90" zoomScaleNormal="90" workbookViewId="0">
      <selection activeCell="O6" sqref="O6"/>
    </sheetView>
  </sheetViews>
  <sheetFormatPr defaultRowHeight="14.5" x14ac:dyDescent="0.35"/>
  <cols>
    <col min="1" max="1" width="4.08984375" customWidth="1"/>
    <col min="2" max="2" width="50.453125" customWidth="1"/>
    <col min="3" max="3" width="8.26953125" customWidth="1"/>
    <col min="4" max="4" width="9" customWidth="1"/>
    <col min="5" max="5" width="8.26953125" customWidth="1"/>
    <col min="6" max="6" width="8.453125" customWidth="1"/>
    <col min="7" max="7" width="7" customWidth="1"/>
    <col min="8" max="8" width="10.1796875" customWidth="1"/>
    <col min="10" max="10" width="9.26953125" customWidth="1"/>
    <col min="11" max="11" width="8.453125" customWidth="1"/>
    <col min="12" max="12" width="7.1796875" customWidth="1"/>
    <col min="13" max="13" width="9.1796875" customWidth="1"/>
  </cols>
  <sheetData>
    <row r="1" spans="1:15" x14ac:dyDescent="0.35">
      <c r="A1" s="41"/>
    </row>
    <row r="2" spans="1:15" x14ac:dyDescent="0.35">
      <c r="A2" s="41"/>
      <c r="B2" s="7" t="s">
        <v>12</v>
      </c>
      <c r="C2" s="292" t="s">
        <v>187</v>
      </c>
      <c r="D2" s="292"/>
      <c r="E2" s="292"/>
      <c r="F2" s="292"/>
      <c r="G2" s="292"/>
      <c r="H2" s="292"/>
      <c r="I2" s="292"/>
      <c r="J2" s="292"/>
      <c r="K2" s="292"/>
      <c r="L2" s="289" t="s">
        <v>188</v>
      </c>
      <c r="M2" s="272" t="s">
        <v>17</v>
      </c>
    </row>
    <row r="3" spans="1:15" x14ac:dyDescent="0.35">
      <c r="A3" s="41"/>
      <c r="B3" s="8"/>
      <c r="C3" s="9">
        <v>2024</v>
      </c>
      <c r="D3" s="9">
        <v>2030</v>
      </c>
      <c r="E3" s="9">
        <v>2040</v>
      </c>
      <c r="F3" s="9">
        <v>2050</v>
      </c>
      <c r="G3" s="9">
        <v>2070</v>
      </c>
      <c r="H3" s="287" t="s">
        <v>13</v>
      </c>
      <c r="I3" s="287"/>
      <c r="J3" s="287" t="s">
        <v>14</v>
      </c>
      <c r="K3" s="287"/>
      <c r="L3" s="290"/>
      <c r="M3" s="273"/>
    </row>
    <row r="4" spans="1:15" x14ac:dyDescent="0.35">
      <c r="A4" s="41"/>
      <c r="B4" s="8"/>
      <c r="C4" s="9"/>
      <c r="D4" s="9"/>
      <c r="E4" s="9"/>
      <c r="F4" s="9"/>
      <c r="G4" s="9"/>
      <c r="H4" s="9" t="s">
        <v>19</v>
      </c>
      <c r="I4" s="9" t="s">
        <v>20</v>
      </c>
      <c r="J4" s="9" t="s">
        <v>19</v>
      </c>
      <c r="K4" s="9" t="s">
        <v>20</v>
      </c>
      <c r="L4" s="291"/>
      <c r="M4" s="274"/>
      <c r="O4" t="s">
        <v>197</v>
      </c>
    </row>
    <row r="5" spans="1:15" x14ac:dyDescent="0.35">
      <c r="A5" s="41"/>
      <c r="B5" s="7" t="s">
        <v>18</v>
      </c>
      <c r="C5" s="297"/>
      <c r="D5" s="298"/>
      <c r="E5" s="298"/>
      <c r="F5" s="298"/>
      <c r="G5" s="298"/>
      <c r="H5" s="298"/>
      <c r="I5" s="298"/>
      <c r="J5" s="298"/>
      <c r="K5" s="298"/>
      <c r="L5" s="298"/>
      <c r="M5" s="299"/>
      <c r="O5" t="s">
        <v>198</v>
      </c>
    </row>
    <row r="6" spans="1:15" x14ac:dyDescent="0.35">
      <c r="A6" s="41"/>
      <c r="B6" s="8" t="s">
        <v>97</v>
      </c>
      <c r="C6" s="11">
        <v>1</v>
      </c>
      <c r="D6" s="11"/>
      <c r="E6" s="11"/>
      <c r="F6" s="11"/>
      <c r="G6" s="12"/>
      <c r="H6" s="11"/>
      <c r="I6" s="11"/>
      <c r="J6" s="11"/>
      <c r="K6" s="11"/>
      <c r="L6" s="44"/>
      <c r="M6" s="230"/>
      <c r="O6" s="107" t="s">
        <v>266</v>
      </c>
    </row>
    <row r="7" spans="1:15" ht="16.899999999999999" customHeight="1" x14ac:dyDescent="0.35">
      <c r="A7" s="41"/>
      <c r="B7" s="8" t="s">
        <v>22</v>
      </c>
      <c r="C7" s="11">
        <f>C6*3600*(C15/100)*24/120</f>
        <v>558</v>
      </c>
      <c r="D7" s="11"/>
      <c r="E7" s="11"/>
      <c r="F7" s="11"/>
      <c r="G7" s="13"/>
      <c r="H7" s="11"/>
      <c r="I7" s="11"/>
      <c r="J7" s="11"/>
      <c r="K7" s="11"/>
      <c r="L7" s="44" t="s">
        <v>32</v>
      </c>
      <c r="M7" s="230"/>
      <c r="O7" t="s">
        <v>199</v>
      </c>
    </row>
    <row r="8" spans="1:15" x14ac:dyDescent="0.35">
      <c r="A8" s="41"/>
      <c r="B8" s="8"/>
      <c r="C8" s="8"/>
      <c r="D8" s="8"/>
      <c r="E8" s="8"/>
      <c r="F8" s="8"/>
      <c r="G8" s="10"/>
      <c r="H8" s="8"/>
      <c r="I8" s="8"/>
      <c r="J8" s="8"/>
      <c r="K8" s="8"/>
      <c r="L8" s="231"/>
      <c r="M8" s="230"/>
      <c r="O8" s="107" t="s">
        <v>267</v>
      </c>
    </row>
    <row r="9" spans="1:15" x14ac:dyDescent="0.35">
      <c r="A9" s="41"/>
      <c r="B9" s="14" t="s">
        <v>23</v>
      </c>
      <c r="C9" s="11"/>
      <c r="D9" s="11"/>
      <c r="E9" s="11"/>
      <c r="F9" s="11"/>
      <c r="G9" s="12"/>
      <c r="H9" s="11"/>
      <c r="I9" s="11"/>
      <c r="J9" s="11"/>
      <c r="K9" s="11"/>
      <c r="L9" s="44"/>
      <c r="M9" s="230"/>
      <c r="O9" t="s">
        <v>206</v>
      </c>
    </row>
    <row r="10" spans="1:15" x14ac:dyDescent="0.35">
      <c r="A10" s="41"/>
      <c r="B10" s="8" t="s">
        <v>24</v>
      </c>
      <c r="C10" s="22">
        <v>79.5</v>
      </c>
      <c r="D10" s="22"/>
      <c r="E10" s="22"/>
      <c r="F10" s="22"/>
      <c r="G10" s="15"/>
      <c r="H10" s="22"/>
      <c r="I10" s="22"/>
      <c r="J10" s="22"/>
      <c r="K10" s="22"/>
      <c r="L10" s="44" t="s">
        <v>32</v>
      </c>
      <c r="M10" s="230">
        <v>1</v>
      </c>
      <c r="O10" s="107" t="s">
        <v>268</v>
      </c>
    </row>
    <row r="11" spans="1:15" x14ac:dyDescent="0.35">
      <c r="A11" s="41"/>
      <c r="B11" s="8" t="s">
        <v>98</v>
      </c>
      <c r="C11" s="22">
        <f>100-C10</f>
        <v>20.5</v>
      </c>
      <c r="D11" s="22"/>
      <c r="E11" s="22"/>
      <c r="F11" s="22"/>
      <c r="G11" s="16"/>
      <c r="H11" s="22"/>
      <c r="I11" s="22"/>
      <c r="J11" s="22"/>
      <c r="K11" s="22"/>
      <c r="L11" s="44"/>
      <c r="M11" s="230"/>
      <c r="O11" t="s">
        <v>200</v>
      </c>
    </row>
    <row r="12" spans="1:15" x14ac:dyDescent="0.35">
      <c r="A12" s="41"/>
      <c r="B12" s="8" t="s">
        <v>99</v>
      </c>
      <c r="C12" s="11">
        <f>C19+(C19*8)</f>
        <v>209.27092709270929</v>
      </c>
      <c r="D12" s="11"/>
      <c r="E12" s="11"/>
      <c r="F12" s="11"/>
      <c r="G12" s="18"/>
      <c r="H12" s="11"/>
      <c r="I12" s="11"/>
      <c r="J12" s="11"/>
      <c r="K12" s="11"/>
      <c r="L12" s="232"/>
      <c r="M12" s="230"/>
      <c r="O12" s="107" t="s">
        <v>269</v>
      </c>
    </row>
    <row r="13" spans="1:15" x14ac:dyDescent="0.35">
      <c r="A13" s="41"/>
      <c r="B13" s="17"/>
      <c r="C13" s="73"/>
      <c r="D13" s="73"/>
      <c r="E13" s="73"/>
      <c r="F13" s="73"/>
      <c r="G13" s="21"/>
      <c r="H13" s="73"/>
      <c r="I13" s="73"/>
      <c r="J13" s="73"/>
      <c r="K13" s="73"/>
      <c r="L13" s="44"/>
      <c r="M13" s="230"/>
      <c r="O13" t="s">
        <v>207</v>
      </c>
    </row>
    <row r="14" spans="1:15" x14ac:dyDescent="0.35">
      <c r="A14" s="41"/>
      <c r="B14" s="19" t="s">
        <v>26</v>
      </c>
      <c r="C14" s="74"/>
      <c r="D14" s="75"/>
      <c r="E14" s="74"/>
      <c r="F14" s="74"/>
      <c r="G14" s="23"/>
      <c r="H14" s="76"/>
      <c r="I14" s="76"/>
      <c r="J14" s="76"/>
      <c r="K14" s="76"/>
      <c r="L14" s="233"/>
      <c r="M14" s="230"/>
      <c r="O14" s="107" t="s">
        <v>270</v>
      </c>
    </row>
    <row r="15" spans="1:15" x14ac:dyDescent="0.35">
      <c r="A15" s="41"/>
      <c r="B15" s="8" t="s">
        <v>100</v>
      </c>
      <c r="C15" s="22">
        <f>(74+81)/2</f>
        <v>77.5</v>
      </c>
      <c r="D15" s="22"/>
      <c r="E15" s="22"/>
      <c r="F15" s="22"/>
      <c r="G15" s="24"/>
      <c r="H15" s="22"/>
      <c r="I15" s="22"/>
      <c r="J15" s="22"/>
      <c r="K15" s="22"/>
      <c r="L15" s="44" t="s">
        <v>28</v>
      </c>
      <c r="M15" s="230" t="s">
        <v>265</v>
      </c>
      <c r="O15" t="s">
        <v>208</v>
      </c>
    </row>
    <row r="16" spans="1:15" x14ac:dyDescent="0.35">
      <c r="A16" s="41"/>
      <c r="B16" s="8" t="s">
        <v>101</v>
      </c>
      <c r="C16" s="22">
        <f t="shared" ref="C16" si="0">C15/33.33*39.4-C15</f>
        <v>14.114161416141613</v>
      </c>
      <c r="D16" s="22"/>
      <c r="E16" s="22"/>
      <c r="F16" s="22"/>
      <c r="G16" s="25"/>
      <c r="H16" s="22"/>
      <c r="I16" s="22"/>
      <c r="J16" s="22"/>
      <c r="K16" s="22"/>
      <c r="L16" s="44" t="s">
        <v>55</v>
      </c>
      <c r="M16" s="230"/>
      <c r="O16" s="107" t="s">
        <v>271</v>
      </c>
    </row>
    <row r="17" spans="1:13" x14ac:dyDescent="0.35">
      <c r="A17" s="41"/>
      <c r="B17" s="8" t="s">
        <v>102</v>
      </c>
      <c r="C17" s="22">
        <f t="shared" ref="C17" si="1">100-C15-C16</f>
        <v>8.3858385838583871</v>
      </c>
      <c r="D17" s="22"/>
      <c r="E17" s="22"/>
      <c r="F17" s="22"/>
      <c r="G17" s="12"/>
      <c r="H17" s="22"/>
      <c r="I17" s="22"/>
      <c r="J17" s="22"/>
      <c r="K17" s="22"/>
      <c r="L17" s="44"/>
      <c r="M17" s="230"/>
    </row>
    <row r="18" spans="1:13" x14ac:dyDescent="0.35">
      <c r="A18" s="41"/>
      <c r="B18" s="8"/>
      <c r="C18" s="73"/>
      <c r="D18" s="73"/>
      <c r="E18" s="73"/>
      <c r="F18" s="73"/>
      <c r="G18" s="77"/>
      <c r="H18" s="73"/>
      <c r="I18" s="73"/>
      <c r="J18" s="73"/>
      <c r="K18" s="73"/>
      <c r="L18" s="44"/>
      <c r="M18" s="230"/>
    </row>
    <row r="19" spans="1:13" x14ac:dyDescent="0.35">
      <c r="A19" s="41"/>
      <c r="B19" s="8" t="s">
        <v>103</v>
      </c>
      <c r="C19" s="22">
        <f>C15/33.33*1000/100</f>
        <v>23.252325232523255</v>
      </c>
      <c r="D19" s="22"/>
      <c r="E19" s="22"/>
      <c r="F19" s="22"/>
      <c r="G19" s="72"/>
      <c r="H19" s="22"/>
      <c r="I19" s="22"/>
      <c r="J19" s="22"/>
      <c r="K19" s="22"/>
      <c r="L19" s="44"/>
      <c r="M19" s="230"/>
    </row>
    <row r="20" spans="1:13" x14ac:dyDescent="0.35">
      <c r="A20" s="41"/>
      <c r="B20" s="8"/>
      <c r="C20" s="11"/>
      <c r="D20" s="11"/>
      <c r="E20" s="11"/>
      <c r="F20" s="11"/>
      <c r="G20" s="29"/>
      <c r="H20" s="11"/>
      <c r="I20" s="11"/>
      <c r="J20" s="11"/>
      <c r="K20" s="11"/>
      <c r="L20" s="44"/>
      <c r="M20" s="230"/>
    </row>
    <row r="21" spans="1:13" x14ac:dyDescent="0.35">
      <c r="A21" s="41"/>
      <c r="B21" s="8" t="s">
        <v>35</v>
      </c>
      <c r="C21" s="22">
        <v>1.4</v>
      </c>
      <c r="D21" s="22"/>
      <c r="E21" s="22"/>
      <c r="F21" s="22"/>
      <c r="G21" s="30"/>
      <c r="H21" s="22"/>
      <c r="I21" s="22"/>
      <c r="J21" s="22"/>
      <c r="K21" s="22"/>
      <c r="L21" s="44" t="s">
        <v>36</v>
      </c>
      <c r="M21" s="230">
        <v>5</v>
      </c>
    </row>
    <row r="22" spans="1:13" x14ac:dyDescent="0.35">
      <c r="A22" s="41"/>
      <c r="B22" s="8" t="s">
        <v>37</v>
      </c>
      <c r="C22" s="11">
        <v>5</v>
      </c>
      <c r="D22" s="11"/>
      <c r="E22" s="11"/>
      <c r="F22" s="11"/>
      <c r="G22" s="10"/>
      <c r="H22" s="11"/>
      <c r="I22" s="11"/>
      <c r="J22" s="11"/>
      <c r="K22" s="11"/>
      <c r="L22" s="44" t="s">
        <v>36</v>
      </c>
      <c r="M22" s="230">
        <v>5</v>
      </c>
    </row>
    <row r="23" spans="1:13" x14ac:dyDescent="0.35">
      <c r="A23" s="41"/>
      <c r="B23" s="8" t="s">
        <v>38</v>
      </c>
      <c r="C23" s="11">
        <v>10</v>
      </c>
      <c r="D23" s="11"/>
      <c r="E23" s="11"/>
      <c r="F23" s="11"/>
      <c r="G23" s="12"/>
      <c r="H23" s="11"/>
      <c r="I23" s="11"/>
      <c r="J23" s="11"/>
      <c r="K23" s="11"/>
      <c r="L23" s="44" t="s">
        <v>54</v>
      </c>
      <c r="M23" s="230">
        <v>1</v>
      </c>
    </row>
    <row r="24" spans="1:13" x14ac:dyDescent="0.35">
      <c r="A24" s="41"/>
      <c r="B24" s="8" t="s">
        <v>104</v>
      </c>
      <c r="C24" s="22">
        <v>4</v>
      </c>
      <c r="D24" s="22"/>
      <c r="E24" s="22"/>
      <c r="F24" s="22"/>
      <c r="G24" s="32"/>
      <c r="H24" s="22"/>
      <c r="I24" s="22"/>
      <c r="J24" s="22"/>
      <c r="K24" s="22"/>
      <c r="L24" s="44" t="s">
        <v>36</v>
      </c>
      <c r="M24" s="230">
        <v>5</v>
      </c>
    </row>
    <row r="25" spans="1:13" x14ac:dyDescent="0.35">
      <c r="A25" s="41"/>
      <c r="B25" s="8"/>
      <c r="C25" s="8"/>
      <c r="D25" s="8"/>
      <c r="E25" s="8"/>
      <c r="F25" s="8"/>
      <c r="G25" s="33"/>
      <c r="H25" s="8"/>
      <c r="I25" s="8"/>
      <c r="J25" s="8"/>
      <c r="K25" s="8"/>
      <c r="L25" s="44"/>
      <c r="M25" s="230"/>
    </row>
    <row r="26" spans="1:13" x14ac:dyDescent="0.35">
      <c r="A26" s="41"/>
      <c r="B26" s="34" t="s">
        <v>191</v>
      </c>
      <c r="C26" s="239"/>
      <c r="D26" s="240"/>
      <c r="E26" s="240"/>
      <c r="F26" s="240"/>
      <c r="G26" s="240"/>
      <c r="H26" s="240"/>
      <c r="I26" s="240"/>
      <c r="J26" s="240"/>
      <c r="K26" s="240"/>
      <c r="L26" s="240"/>
      <c r="M26" s="241"/>
    </row>
    <row r="27" spans="1:13" x14ac:dyDescent="0.35">
      <c r="A27" s="41"/>
      <c r="B27" s="8" t="s">
        <v>71</v>
      </c>
      <c r="C27" s="11">
        <v>145600</v>
      </c>
      <c r="D27" s="11"/>
      <c r="E27" s="11"/>
      <c r="F27" s="11"/>
      <c r="G27" s="35"/>
      <c r="H27" s="11"/>
      <c r="I27" s="11"/>
      <c r="J27" s="11"/>
      <c r="K27" s="11"/>
      <c r="L27" s="234" t="s">
        <v>194</v>
      </c>
      <c r="M27" s="230">
        <v>6</v>
      </c>
    </row>
    <row r="28" spans="1:13" x14ac:dyDescent="0.35">
      <c r="A28" s="41"/>
      <c r="B28" s="8" t="s">
        <v>72</v>
      </c>
      <c r="C28" s="11">
        <f t="shared" ref="C28" si="2">(C19/1000)^-1/24*C27</f>
        <v>260905.80645161288</v>
      </c>
      <c r="D28" s="11"/>
      <c r="E28" s="11"/>
      <c r="F28" s="11"/>
      <c r="G28" s="36"/>
      <c r="H28" s="11"/>
      <c r="I28" s="11"/>
      <c r="J28" s="11"/>
      <c r="K28" s="11"/>
      <c r="L28" s="234" t="s">
        <v>36</v>
      </c>
      <c r="M28" s="230">
        <v>5</v>
      </c>
    </row>
    <row r="29" spans="1:13" x14ac:dyDescent="0.35">
      <c r="A29" s="41"/>
      <c r="B29" s="8" t="s">
        <v>40</v>
      </c>
      <c r="C29" s="11">
        <v>80</v>
      </c>
      <c r="D29" s="11"/>
      <c r="E29" s="11"/>
      <c r="F29" s="11"/>
      <c r="G29" s="10"/>
      <c r="H29" s="11"/>
      <c r="I29" s="11"/>
      <c r="J29" s="11"/>
      <c r="K29" s="11"/>
      <c r="L29" s="234" t="s">
        <v>32</v>
      </c>
      <c r="M29" s="256">
        <v>1</v>
      </c>
    </row>
    <row r="30" spans="1:13" ht="14.5" customHeight="1" x14ac:dyDescent="0.35">
      <c r="A30" s="41"/>
      <c r="B30" s="8" t="s">
        <v>42</v>
      </c>
      <c r="C30" s="11">
        <v>20</v>
      </c>
      <c r="D30" s="11"/>
      <c r="E30" s="11"/>
      <c r="F30" s="11"/>
      <c r="G30" s="12"/>
      <c r="H30" s="11"/>
      <c r="I30" s="11"/>
      <c r="J30" s="11"/>
      <c r="K30" s="11"/>
      <c r="L30" s="234" t="s">
        <v>32</v>
      </c>
      <c r="M30" s="256">
        <v>1</v>
      </c>
    </row>
    <row r="31" spans="1:13" x14ac:dyDescent="0.35">
      <c r="A31" s="41"/>
      <c r="B31" s="8" t="s">
        <v>43</v>
      </c>
      <c r="C31" s="11">
        <v>12</v>
      </c>
      <c r="D31" s="11"/>
      <c r="E31" s="11"/>
      <c r="F31" s="11"/>
      <c r="G31" s="37"/>
      <c r="H31" s="11"/>
      <c r="I31" s="11"/>
      <c r="J31" s="11"/>
      <c r="K31" s="11"/>
      <c r="L31" s="44" t="s">
        <v>262</v>
      </c>
      <c r="M31" s="230">
        <v>5</v>
      </c>
    </row>
    <row r="32" spans="1:13" x14ac:dyDescent="0.35">
      <c r="A32" s="41"/>
      <c r="B32" s="8" t="s">
        <v>44</v>
      </c>
      <c r="C32" s="20" t="s">
        <v>45</v>
      </c>
      <c r="D32" s="20"/>
      <c r="E32" s="20"/>
      <c r="F32" s="20"/>
      <c r="G32" s="13"/>
      <c r="H32" s="20"/>
      <c r="I32" s="20"/>
      <c r="J32" s="20"/>
      <c r="K32" s="20"/>
      <c r="L32" s="44"/>
      <c r="M32" s="257"/>
    </row>
    <row r="33" spans="1:13" x14ac:dyDescent="0.35">
      <c r="A33" s="41"/>
      <c r="B33" s="8" t="s">
        <v>46</v>
      </c>
      <c r="C33" s="20" t="s">
        <v>45</v>
      </c>
      <c r="D33" s="20"/>
      <c r="E33" s="20"/>
      <c r="F33" s="20"/>
      <c r="G33" s="30"/>
      <c r="H33" s="20"/>
      <c r="I33" s="20"/>
      <c r="J33" s="20"/>
      <c r="K33" s="20"/>
      <c r="L33" s="44"/>
      <c r="M33" s="230"/>
    </row>
    <row r="34" spans="1:13" x14ac:dyDescent="0.35">
      <c r="A34" s="41"/>
      <c r="B34" s="38"/>
      <c r="C34" s="38"/>
      <c r="D34" s="38"/>
      <c r="E34" s="38"/>
      <c r="F34" s="38"/>
      <c r="G34" s="36"/>
      <c r="H34" s="38"/>
      <c r="I34" s="38"/>
      <c r="J34" s="38"/>
      <c r="K34" s="38"/>
      <c r="L34" s="235"/>
      <c r="M34" s="236"/>
    </row>
    <row r="35" spans="1:13" x14ac:dyDescent="0.35">
      <c r="A35" s="41"/>
      <c r="B35" s="34" t="s">
        <v>47</v>
      </c>
      <c r="C35" s="20"/>
      <c r="D35" s="20"/>
      <c r="E35" s="20"/>
      <c r="F35" s="20"/>
      <c r="G35" s="39"/>
      <c r="H35" s="20"/>
      <c r="I35" s="20"/>
      <c r="J35" s="20"/>
      <c r="K35" s="20"/>
      <c r="L35" s="235"/>
      <c r="M35" s="236"/>
    </row>
    <row r="36" spans="1:13" x14ac:dyDescent="0.35">
      <c r="A36" s="41"/>
      <c r="B36" s="8" t="s">
        <v>48</v>
      </c>
      <c r="C36" s="20">
        <v>0.8</v>
      </c>
      <c r="D36" s="20"/>
      <c r="E36" s="20"/>
      <c r="F36" s="20"/>
      <c r="G36" s="36"/>
      <c r="H36" s="20"/>
      <c r="I36" s="20"/>
      <c r="J36" s="20"/>
      <c r="K36" s="20"/>
      <c r="L36" s="237" t="s">
        <v>147</v>
      </c>
      <c r="M36" s="230">
        <v>6</v>
      </c>
    </row>
    <row r="37" spans="1:13" x14ac:dyDescent="0.35">
      <c r="A37" s="41"/>
      <c r="B37" s="8" t="s">
        <v>50</v>
      </c>
      <c r="C37" s="40">
        <v>35</v>
      </c>
      <c r="D37" s="40"/>
      <c r="E37" s="40"/>
      <c r="F37" s="40"/>
      <c r="G37" s="30"/>
      <c r="H37" s="40"/>
      <c r="I37" s="40"/>
      <c r="J37" s="40"/>
      <c r="K37" s="40"/>
      <c r="L37" s="237" t="s">
        <v>36</v>
      </c>
      <c r="M37" s="230" t="s">
        <v>260</v>
      </c>
    </row>
    <row r="38" spans="1:13" x14ac:dyDescent="0.35">
      <c r="A38" s="49"/>
      <c r="B38" s="48"/>
      <c r="C38" s="48"/>
      <c r="D38" s="52"/>
      <c r="E38" s="48"/>
      <c r="F38" s="48"/>
      <c r="H38" s="48"/>
      <c r="I38" s="48"/>
      <c r="J38" s="48"/>
      <c r="K38" s="48"/>
      <c r="L38" s="48"/>
    </row>
    <row r="39" spans="1:13" ht="14.5" customHeight="1" x14ac:dyDescent="0.35">
      <c r="A39" s="300" t="s">
        <v>52</v>
      </c>
      <c r="B39" s="300"/>
      <c r="C39" s="45"/>
      <c r="D39" s="45"/>
      <c r="E39" s="45"/>
      <c r="F39" s="45"/>
      <c r="H39" s="45"/>
      <c r="I39" s="45"/>
      <c r="J39" s="45"/>
      <c r="K39" s="45"/>
      <c r="L39" s="48"/>
    </row>
    <row r="40" spans="1:13" x14ac:dyDescent="0.35">
      <c r="A40" t="s">
        <v>32</v>
      </c>
      <c r="B40" t="s">
        <v>273</v>
      </c>
      <c r="K40" s="6"/>
    </row>
    <row r="41" spans="1:13" x14ac:dyDescent="0.35">
      <c r="A41" t="s">
        <v>28</v>
      </c>
      <c r="B41" t="s">
        <v>105</v>
      </c>
      <c r="K41" s="6"/>
    </row>
    <row r="42" spans="1:13" x14ac:dyDescent="0.35">
      <c r="A42" t="s">
        <v>36</v>
      </c>
      <c r="B42" t="s">
        <v>255</v>
      </c>
      <c r="K42" s="6"/>
    </row>
    <row r="43" spans="1:13" x14ac:dyDescent="0.35">
      <c r="A43" t="s">
        <v>54</v>
      </c>
      <c r="B43" t="s">
        <v>263</v>
      </c>
      <c r="K43" s="6"/>
    </row>
    <row r="44" spans="1:13" x14ac:dyDescent="0.35">
      <c r="A44" t="s">
        <v>55</v>
      </c>
      <c r="B44" t="s">
        <v>264</v>
      </c>
      <c r="K44" s="6"/>
    </row>
    <row r="45" spans="1:13" x14ac:dyDescent="0.35">
      <c r="A45" t="s">
        <v>41</v>
      </c>
      <c r="B45" t="s">
        <v>107</v>
      </c>
      <c r="K45" s="6"/>
    </row>
    <row r="46" spans="1:13" x14ac:dyDescent="0.35">
      <c r="A46" t="s">
        <v>56</v>
      </c>
      <c r="B46" t="s">
        <v>106</v>
      </c>
      <c r="K46" s="6"/>
    </row>
    <row r="47" spans="1:13" x14ac:dyDescent="0.35">
      <c r="A47" t="s">
        <v>49</v>
      </c>
      <c r="B47" t="s">
        <v>261</v>
      </c>
      <c r="K47" s="6"/>
    </row>
    <row r="48" spans="1:13" x14ac:dyDescent="0.35">
      <c r="A48" t="s">
        <v>57</v>
      </c>
      <c r="B48" t="s">
        <v>75</v>
      </c>
      <c r="K48" s="6"/>
    </row>
    <row r="49" spans="1:13" x14ac:dyDescent="0.35">
      <c r="A49" t="s">
        <v>147</v>
      </c>
      <c r="B49" t="s">
        <v>272</v>
      </c>
      <c r="K49" s="6"/>
    </row>
    <row r="50" spans="1:13" x14ac:dyDescent="0.35">
      <c r="A50" t="s">
        <v>194</v>
      </c>
      <c r="B50" t="s">
        <v>275</v>
      </c>
      <c r="L50" s="6"/>
      <c r="M50" s="55"/>
    </row>
    <row r="53" spans="1:13" x14ac:dyDescent="0.35">
      <c r="A53" s="282" t="s">
        <v>58</v>
      </c>
      <c r="B53" s="282"/>
      <c r="K53" s="6"/>
    </row>
    <row r="54" spans="1:13" x14ac:dyDescent="0.35">
      <c r="A54">
        <v>1</v>
      </c>
      <c r="B54" s="348" t="s">
        <v>59</v>
      </c>
      <c r="K54" s="6"/>
    </row>
    <row r="55" spans="1:13" x14ac:dyDescent="0.35">
      <c r="A55">
        <v>2</v>
      </c>
      <c r="B55" s="56" t="s">
        <v>65</v>
      </c>
      <c r="K55" s="6"/>
    </row>
    <row r="56" spans="1:13" x14ac:dyDescent="0.35">
      <c r="A56">
        <v>3</v>
      </c>
      <c r="B56" t="s">
        <v>60</v>
      </c>
      <c r="K56" s="6"/>
    </row>
    <row r="57" spans="1:13" x14ac:dyDescent="0.35">
      <c r="A57">
        <v>4</v>
      </c>
      <c r="B57" t="s">
        <v>70</v>
      </c>
      <c r="K57" s="6"/>
    </row>
    <row r="58" spans="1:13" x14ac:dyDescent="0.35">
      <c r="A58">
        <v>5</v>
      </c>
      <c r="B58" t="s">
        <v>255</v>
      </c>
      <c r="K58" s="6"/>
    </row>
    <row r="59" spans="1:13" x14ac:dyDescent="0.35">
      <c r="A59">
        <v>6</v>
      </c>
      <c r="B59" t="s">
        <v>274</v>
      </c>
      <c r="K59" s="6"/>
    </row>
  </sheetData>
  <mergeCells count="8">
    <mergeCell ref="A53:B53"/>
    <mergeCell ref="C2:K2"/>
    <mergeCell ref="H3:I3"/>
    <mergeCell ref="J3:K3"/>
    <mergeCell ref="L2:L4"/>
    <mergeCell ref="M2:M4"/>
    <mergeCell ref="C5:M5"/>
    <mergeCell ref="A39:B39"/>
  </mergeCells>
  <hyperlinks>
    <hyperlink ref="B55" r:id="rId1" xr:uid="{4628AE71-46B6-43C1-B303-05EF7697100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0379E-E802-4878-858F-236AB7859DDD}">
  <dimension ref="A2:T76"/>
  <sheetViews>
    <sheetView showGridLines="0" zoomScale="85" zoomScaleNormal="85" workbookViewId="0">
      <selection activeCell="O8" sqref="O8"/>
    </sheetView>
  </sheetViews>
  <sheetFormatPr defaultRowHeight="14.5" x14ac:dyDescent="0.35"/>
  <cols>
    <col min="1" max="1" width="3.6328125" customWidth="1"/>
    <col min="2" max="2" width="43.6328125" customWidth="1"/>
    <col min="3" max="3" width="8.81640625" customWidth="1"/>
    <col min="4" max="7" width="7" customWidth="1"/>
    <col min="8" max="8" width="7.54296875" customWidth="1"/>
    <col min="9" max="9" width="8" customWidth="1"/>
    <col min="10" max="10" width="7.7265625" customWidth="1"/>
    <col min="11" max="11" width="8" customWidth="1"/>
    <col min="12" max="12" width="7" customWidth="1"/>
  </cols>
  <sheetData>
    <row r="2" spans="2:20" x14ac:dyDescent="0.35">
      <c r="H2" s="136"/>
      <c r="M2" s="86"/>
    </row>
    <row r="3" spans="2:20" ht="17.5" customHeight="1" x14ac:dyDescent="0.35">
      <c r="B3" s="7" t="s">
        <v>12</v>
      </c>
      <c r="C3" s="301" t="s">
        <v>141</v>
      </c>
      <c r="D3" s="301"/>
      <c r="E3" s="301"/>
      <c r="F3" s="301"/>
      <c r="G3" s="301"/>
      <c r="H3" s="301"/>
      <c r="I3" s="301"/>
      <c r="J3" s="301"/>
      <c r="K3" s="301"/>
      <c r="L3" s="301"/>
      <c r="M3" s="301"/>
      <c r="N3" s="110"/>
    </row>
    <row r="4" spans="2:20" ht="15" customHeight="1" x14ac:dyDescent="0.35">
      <c r="B4" s="30"/>
      <c r="C4" s="9">
        <v>2024</v>
      </c>
      <c r="D4" s="9">
        <v>2030</v>
      </c>
      <c r="E4" s="9">
        <v>2040</v>
      </c>
      <c r="F4" s="9">
        <v>2050</v>
      </c>
      <c r="G4" s="9">
        <v>2070</v>
      </c>
      <c r="H4" s="287" t="s">
        <v>13</v>
      </c>
      <c r="I4" s="287"/>
      <c r="J4" s="287" t="s">
        <v>14</v>
      </c>
      <c r="K4" s="287"/>
      <c r="L4" s="9" t="s">
        <v>188</v>
      </c>
      <c r="M4" s="9" t="s">
        <v>16</v>
      </c>
    </row>
    <row r="5" spans="2:20" x14ac:dyDescent="0.35">
      <c r="B5" s="10"/>
      <c r="C5" s="10"/>
      <c r="D5" s="10"/>
      <c r="E5" s="10"/>
      <c r="F5" s="10"/>
      <c r="G5" s="10"/>
      <c r="H5" s="132" t="s">
        <v>19</v>
      </c>
      <c r="I5" s="132" t="s">
        <v>20</v>
      </c>
      <c r="J5" s="132" t="s">
        <v>19</v>
      </c>
      <c r="K5" s="132" t="s">
        <v>20</v>
      </c>
      <c r="L5" s="118"/>
      <c r="M5" s="118"/>
    </row>
    <row r="6" spans="2:20" x14ac:dyDescent="0.35">
      <c r="B6" s="7" t="s">
        <v>18</v>
      </c>
      <c r="C6" s="12"/>
      <c r="D6" s="12"/>
      <c r="E6" s="12"/>
      <c r="F6" s="12"/>
      <c r="G6" s="12"/>
      <c r="H6" s="12"/>
      <c r="I6" s="12"/>
      <c r="J6" s="12"/>
      <c r="K6" s="12"/>
      <c r="L6" s="113"/>
      <c r="M6" s="112"/>
      <c r="O6" t="s">
        <v>197</v>
      </c>
    </row>
    <row r="7" spans="2:20" x14ac:dyDescent="0.35">
      <c r="B7" s="8" t="s">
        <v>140</v>
      </c>
      <c r="C7" s="11">
        <v>54.7</v>
      </c>
      <c r="D7" s="13"/>
      <c r="E7" s="13"/>
      <c r="F7" s="13"/>
      <c r="G7" s="13"/>
      <c r="H7" s="77"/>
      <c r="I7" s="109"/>
      <c r="J7" s="109"/>
      <c r="K7" s="109"/>
      <c r="L7" s="11" t="s">
        <v>32</v>
      </c>
      <c r="M7" s="11">
        <v>4</v>
      </c>
      <c r="O7" t="s">
        <v>211</v>
      </c>
    </row>
    <row r="8" spans="2:20" x14ac:dyDescent="0.35">
      <c r="B8" s="8" t="s">
        <v>139</v>
      </c>
      <c r="C8" s="11">
        <v>15</v>
      </c>
      <c r="D8" s="10"/>
      <c r="E8" s="10"/>
      <c r="F8" s="10"/>
      <c r="G8" s="10"/>
      <c r="H8" s="128"/>
      <c r="I8" s="119"/>
      <c r="J8" s="119"/>
      <c r="K8" s="119"/>
      <c r="L8" s="11" t="s">
        <v>240</v>
      </c>
      <c r="M8" s="11"/>
      <c r="O8" s="107" t="s">
        <v>296</v>
      </c>
    </row>
    <row r="9" spans="2:20" x14ac:dyDescent="0.35">
      <c r="B9" s="117"/>
      <c r="C9" s="131"/>
      <c r="D9" s="116"/>
      <c r="E9" s="116"/>
      <c r="F9" s="116"/>
      <c r="G9" s="116"/>
      <c r="H9" s="126"/>
      <c r="I9" s="115"/>
      <c r="J9" s="115"/>
      <c r="K9" s="115"/>
      <c r="L9" s="11"/>
      <c r="M9" s="11"/>
      <c r="O9" t="s">
        <v>213</v>
      </c>
    </row>
    <row r="10" spans="2:20" x14ac:dyDescent="0.35">
      <c r="B10" s="219" t="s">
        <v>138</v>
      </c>
      <c r="C10" s="12"/>
      <c r="D10" s="12"/>
      <c r="E10" s="12"/>
      <c r="F10" s="12"/>
      <c r="G10" s="12"/>
      <c r="H10" s="12"/>
      <c r="I10" s="12"/>
      <c r="J10" s="12"/>
      <c r="K10" s="12"/>
      <c r="L10" s="11"/>
      <c r="M10" s="11"/>
      <c r="O10" s="107" t="s">
        <v>297</v>
      </c>
    </row>
    <row r="11" spans="2:20" x14ac:dyDescent="0.35">
      <c r="B11" s="8" t="s">
        <v>137</v>
      </c>
      <c r="C11" s="20">
        <v>0.83899999999999997</v>
      </c>
      <c r="D11" s="130"/>
      <c r="E11" s="130"/>
      <c r="F11" s="130"/>
      <c r="G11" s="129"/>
      <c r="H11" s="129"/>
      <c r="I11" s="129"/>
      <c r="J11" s="129"/>
      <c r="K11" s="129"/>
      <c r="L11" s="11" t="s">
        <v>285</v>
      </c>
      <c r="M11" s="11"/>
      <c r="O11" t="s">
        <v>214</v>
      </c>
    </row>
    <row r="12" spans="2:20" x14ac:dyDescent="0.35">
      <c r="B12" s="8" t="s">
        <v>136</v>
      </c>
      <c r="C12" s="20">
        <v>0.18</v>
      </c>
      <c r="D12" s="16"/>
      <c r="E12" s="16"/>
      <c r="F12" s="16"/>
      <c r="G12" s="16"/>
      <c r="H12" s="72"/>
      <c r="I12" s="72"/>
      <c r="J12" s="72"/>
      <c r="K12" s="72"/>
      <c r="L12" s="11" t="s">
        <v>285</v>
      </c>
      <c r="M12" s="11"/>
      <c r="O12" s="107" t="s">
        <v>298</v>
      </c>
    </row>
    <row r="13" spans="2:20" ht="19" customHeight="1" x14ac:dyDescent="0.35">
      <c r="B13" s="8" t="s">
        <v>135</v>
      </c>
      <c r="C13" s="20">
        <v>0.94699999999999995</v>
      </c>
      <c r="D13" s="16"/>
      <c r="E13" s="16"/>
      <c r="F13" s="16"/>
      <c r="G13" s="16"/>
      <c r="H13" s="72"/>
      <c r="I13" s="72"/>
      <c r="J13" s="72"/>
      <c r="K13" s="72"/>
      <c r="L13" s="11" t="s">
        <v>28</v>
      </c>
      <c r="M13" s="11" t="s">
        <v>282</v>
      </c>
      <c r="N13" s="110"/>
      <c r="O13" t="s">
        <v>215</v>
      </c>
      <c r="T13" s="107"/>
    </row>
    <row r="14" spans="2:20" ht="18" customHeight="1" x14ac:dyDescent="0.35">
      <c r="B14" s="8" t="s">
        <v>134</v>
      </c>
      <c r="C14" s="20">
        <v>5.2999999999999999E-2</v>
      </c>
      <c r="D14" s="18"/>
      <c r="E14" s="18"/>
      <c r="F14" s="18"/>
      <c r="G14" s="18"/>
      <c r="H14" s="128"/>
      <c r="I14" s="128"/>
      <c r="J14" s="128"/>
      <c r="K14" s="128"/>
      <c r="L14" s="11" t="s">
        <v>36</v>
      </c>
      <c r="M14" s="11" t="s">
        <v>282</v>
      </c>
      <c r="O14" s="107" t="s">
        <v>299</v>
      </c>
    </row>
    <row r="15" spans="2:20" x14ac:dyDescent="0.35">
      <c r="B15" s="117"/>
      <c r="C15" s="11"/>
      <c r="D15" s="127"/>
      <c r="E15" s="127"/>
      <c r="F15" s="127"/>
      <c r="G15" s="127"/>
      <c r="H15" s="126"/>
      <c r="I15" s="126"/>
      <c r="J15" s="126"/>
      <c r="K15" s="126"/>
      <c r="L15" s="11"/>
      <c r="M15" s="11"/>
      <c r="O15" t="s">
        <v>223</v>
      </c>
    </row>
    <row r="16" spans="2:20" x14ac:dyDescent="0.35">
      <c r="B16" s="219" t="s">
        <v>133</v>
      </c>
      <c r="C16" s="11"/>
      <c r="D16" s="21"/>
      <c r="E16" s="21"/>
      <c r="F16" s="21"/>
      <c r="G16" s="21"/>
      <c r="H16" s="125"/>
      <c r="I16" s="125"/>
      <c r="J16" s="125"/>
      <c r="K16" s="125"/>
      <c r="L16" s="11"/>
      <c r="M16" s="11"/>
      <c r="O16" s="107" t="s">
        <v>296</v>
      </c>
    </row>
    <row r="17" spans="2:15" x14ac:dyDescent="0.35">
      <c r="B17" s="8" t="s">
        <v>132</v>
      </c>
      <c r="C17" s="20">
        <v>0.82299999999999995</v>
      </c>
      <c r="D17" s="23"/>
      <c r="E17" s="23"/>
      <c r="F17" s="23"/>
      <c r="G17" s="23"/>
      <c r="H17" s="77"/>
      <c r="I17" s="77"/>
      <c r="J17" s="77"/>
      <c r="K17" s="77"/>
      <c r="L17" s="11" t="s">
        <v>195</v>
      </c>
      <c r="M17" s="11">
        <v>4</v>
      </c>
    </row>
    <row r="18" spans="2:15" x14ac:dyDescent="0.35">
      <c r="B18" s="8" t="s">
        <v>131</v>
      </c>
      <c r="C18" s="20">
        <v>0.108</v>
      </c>
      <c r="D18" s="24"/>
      <c r="E18" s="24"/>
      <c r="F18" s="24"/>
      <c r="G18" s="24"/>
      <c r="H18" s="77"/>
      <c r="I18" s="77"/>
      <c r="J18" s="77"/>
      <c r="K18" s="77"/>
      <c r="L18" s="11" t="s">
        <v>54</v>
      </c>
      <c r="M18" s="11">
        <v>4</v>
      </c>
    </row>
    <row r="19" spans="2:15" x14ac:dyDescent="0.35">
      <c r="B19" s="26" t="s">
        <v>130</v>
      </c>
      <c r="C19" s="20">
        <v>3.7999999999999999E-2</v>
      </c>
      <c r="D19" s="124"/>
      <c r="E19" s="124"/>
      <c r="F19" s="124"/>
      <c r="G19" s="124"/>
      <c r="H19" s="123"/>
      <c r="I19" s="123"/>
      <c r="J19" s="123"/>
      <c r="K19" s="123"/>
      <c r="L19" s="11" t="s">
        <v>55</v>
      </c>
      <c r="M19" s="11">
        <v>4</v>
      </c>
    </row>
    <row r="20" spans="2:15" x14ac:dyDescent="0.35">
      <c r="B20" s="122"/>
      <c r="C20" s="11"/>
      <c r="D20" s="12"/>
      <c r="E20" s="12"/>
      <c r="F20" s="12"/>
      <c r="G20" s="12"/>
      <c r="H20" s="12"/>
      <c r="I20" s="12"/>
      <c r="J20" s="12"/>
      <c r="K20" s="12"/>
      <c r="L20" s="11"/>
      <c r="M20" s="11"/>
    </row>
    <row r="21" spans="2:15" x14ac:dyDescent="0.35">
      <c r="B21" s="8" t="s">
        <v>129</v>
      </c>
      <c r="C21" s="349">
        <v>0.05</v>
      </c>
      <c r="D21" s="77"/>
      <c r="E21" s="77"/>
      <c r="F21" s="77"/>
      <c r="G21" s="77"/>
      <c r="H21" s="77"/>
      <c r="I21" s="77"/>
      <c r="J21" s="77"/>
      <c r="K21" s="77"/>
      <c r="L21" s="11" t="s">
        <v>194</v>
      </c>
      <c r="M21" s="11">
        <v>3</v>
      </c>
    </row>
    <row r="22" spans="2:15" x14ac:dyDescent="0.35">
      <c r="B22" s="8" t="s">
        <v>128</v>
      </c>
      <c r="C22" s="349">
        <v>0.03</v>
      </c>
      <c r="D22" s="72"/>
      <c r="E22" s="72"/>
      <c r="F22" s="72"/>
      <c r="G22" s="72"/>
      <c r="H22" s="72"/>
      <c r="I22" s="72"/>
      <c r="J22" s="72"/>
      <c r="K22" s="72"/>
      <c r="L22" s="11" t="s">
        <v>194</v>
      </c>
      <c r="M22" s="11">
        <v>3</v>
      </c>
    </row>
    <row r="23" spans="2:15" x14ac:dyDescent="0.35">
      <c r="B23" s="8" t="s">
        <v>127</v>
      </c>
      <c r="C23" s="11" t="s">
        <v>126</v>
      </c>
      <c r="D23" s="29"/>
      <c r="E23" s="29"/>
      <c r="F23" s="29"/>
      <c r="G23" s="29"/>
      <c r="H23" s="72"/>
      <c r="I23" s="72"/>
      <c r="J23" s="72"/>
      <c r="K23" s="72"/>
      <c r="L23" s="11" t="s">
        <v>279</v>
      </c>
      <c r="M23" s="11" t="s">
        <v>282</v>
      </c>
      <c r="N23" s="86"/>
    </row>
    <row r="24" spans="2:15" x14ac:dyDescent="0.35">
      <c r="B24" s="8" t="s">
        <v>38</v>
      </c>
      <c r="C24" s="11">
        <v>30</v>
      </c>
      <c r="D24" s="30"/>
      <c r="E24" s="30"/>
      <c r="F24" s="30"/>
      <c r="G24" s="30"/>
      <c r="H24" s="30"/>
      <c r="I24" s="30"/>
      <c r="J24" s="30"/>
      <c r="K24" s="30"/>
      <c r="L24" s="11" t="s">
        <v>194</v>
      </c>
      <c r="M24" s="11">
        <v>4</v>
      </c>
      <c r="O24" s="107"/>
    </row>
    <row r="25" spans="2:15" x14ac:dyDescent="0.35">
      <c r="B25" s="8" t="s">
        <v>39</v>
      </c>
      <c r="C25" s="11">
        <v>2</v>
      </c>
      <c r="D25" s="10"/>
      <c r="E25" s="10"/>
      <c r="F25" s="10"/>
      <c r="G25" s="10"/>
      <c r="H25" s="10"/>
      <c r="I25" s="10"/>
      <c r="J25" s="10"/>
      <c r="K25" s="10"/>
      <c r="L25" s="11" t="s">
        <v>194</v>
      </c>
      <c r="M25" s="11">
        <v>4</v>
      </c>
      <c r="O25" s="107"/>
    </row>
    <row r="26" spans="2:15" x14ac:dyDescent="0.35">
      <c r="B26" s="117"/>
      <c r="C26" s="11"/>
      <c r="D26" s="116"/>
      <c r="E26" s="116"/>
      <c r="F26" s="116"/>
      <c r="G26" s="116"/>
      <c r="H26" s="116"/>
      <c r="I26" s="116"/>
      <c r="J26" s="116"/>
      <c r="K26" s="116"/>
      <c r="L26" s="11"/>
      <c r="M26" s="11"/>
      <c r="O26" s="107"/>
    </row>
    <row r="27" spans="2:15" x14ac:dyDescent="0.35">
      <c r="B27" s="7" t="s">
        <v>190</v>
      </c>
      <c r="C27" s="302"/>
      <c r="D27" s="303"/>
      <c r="E27" s="303"/>
      <c r="F27" s="303"/>
      <c r="G27" s="303"/>
      <c r="H27" s="303"/>
      <c r="I27" s="303"/>
      <c r="J27" s="303"/>
      <c r="K27" s="303"/>
      <c r="L27" s="303"/>
      <c r="M27" s="304"/>
    </row>
    <row r="28" spans="2:15" x14ac:dyDescent="0.35">
      <c r="B28" s="8" t="s">
        <v>212</v>
      </c>
      <c r="C28" s="20">
        <f>1.6*91</f>
        <v>145.6</v>
      </c>
      <c r="D28" s="32"/>
      <c r="E28" s="32"/>
      <c r="F28" s="32"/>
      <c r="G28" s="32"/>
      <c r="H28" s="121"/>
      <c r="I28" s="121"/>
      <c r="J28" s="121"/>
      <c r="K28" s="121"/>
      <c r="L28" s="11" t="s">
        <v>125</v>
      </c>
      <c r="M28" s="11">
        <v>3</v>
      </c>
      <c r="N28" s="120"/>
      <c r="O28" s="107"/>
    </row>
    <row r="29" spans="2:15" x14ac:dyDescent="0.35">
      <c r="B29" s="8" t="s">
        <v>124</v>
      </c>
      <c r="C29" s="11">
        <v>50</v>
      </c>
      <c r="D29" s="33"/>
      <c r="E29" s="33"/>
      <c r="F29" s="33"/>
      <c r="G29" s="33"/>
      <c r="H29" s="108"/>
      <c r="I29" s="108"/>
      <c r="J29" s="108"/>
      <c r="K29" s="108"/>
      <c r="L29" s="11" t="s">
        <v>194</v>
      </c>
      <c r="M29" s="11"/>
      <c r="N29" s="86"/>
    </row>
    <row r="30" spans="2:15" x14ac:dyDescent="0.35">
      <c r="B30" s="8" t="s">
        <v>123</v>
      </c>
      <c r="C30" s="11">
        <v>50</v>
      </c>
      <c r="D30" s="33"/>
      <c r="E30" s="33"/>
      <c r="F30" s="33"/>
      <c r="G30" s="33"/>
      <c r="H30" s="108"/>
      <c r="I30" s="108"/>
      <c r="J30" s="108"/>
      <c r="K30" s="108"/>
      <c r="L30" s="11" t="s">
        <v>194</v>
      </c>
      <c r="M30" s="11"/>
      <c r="N30" s="86"/>
    </row>
    <row r="31" spans="2:15" x14ac:dyDescent="0.35">
      <c r="B31" s="8" t="s">
        <v>122</v>
      </c>
      <c r="C31" s="20">
        <f>48*91/1000</f>
        <v>4.3680000000000003</v>
      </c>
      <c r="D31" s="35"/>
      <c r="E31" s="35"/>
      <c r="F31" s="35"/>
      <c r="G31" s="35"/>
      <c r="H31" s="35"/>
      <c r="I31" s="35"/>
      <c r="J31" s="35"/>
      <c r="K31" s="35"/>
      <c r="L31" s="11" t="s">
        <v>291</v>
      </c>
      <c r="M31" s="11" t="s">
        <v>300</v>
      </c>
      <c r="N31" s="86"/>
    </row>
    <row r="32" spans="2:15" x14ac:dyDescent="0.35">
      <c r="B32" s="8" t="s">
        <v>121</v>
      </c>
      <c r="C32" s="20">
        <f>0.02*91</f>
        <v>1.82</v>
      </c>
      <c r="D32" s="36"/>
      <c r="E32" s="36"/>
      <c r="F32" s="36"/>
      <c r="G32" s="36"/>
      <c r="H32" s="36"/>
      <c r="I32" s="36"/>
      <c r="J32" s="36"/>
      <c r="K32" s="36"/>
      <c r="L32" s="11" t="s">
        <v>292</v>
      </c>
      <c r="M32" s="11" t="s">
        <v>300</v>
      </c>
      <c r="N32" s="262"/>
      <c r="O32" s="107"/>
    </row>
    <row r="33" spans="1:15" x14ac:dyDescent="0.35">
      <c r="B33" s="8" t="s">
        <v>120</v>
      </c>
      <c r="C33" s="11" t="s">
        <v>110</v>
      </c>
      <c r="D33" s="10"/>
      <c r="E33" s="30"/>
      <c r="F33" s="30"/>
      <c r="G33" s="10"/>
      <c r="H33" s="119"/>
      <c r="I33" s="119"/>
      <c r="J33" s="119"/>
      <c r="K33" s="119"/>
      <c r="L33" s="11"/>
      <c r="M33" s="11"/>
      <c r="N33" s="86"/>
    </row>
    <row r="34" spans="1:15" x14ac:dyDescent="0.35">
      <c r="B34" s="117"/>
      <c r="C34" s="11"/>
      <c r="D34" s="116"/>
      <c r="E34" s="12"/>
      <c r="F34" s="12"/>
      <c r="G34" s="116"/>
      <c r="H34" s="115"/>
      <c r="I34" s="115"/>
      <c r="J34" s="115"/>
      <c r="K34" s="115"/>
      <c r="L34" s="11"/>
      <c r="M34" s="11"/>
      <c r="N34" s="86"/>
    </row>
    <row r="35" spans="1:15" x14ac:dyDescent="0.35">
      <c r="B35" s="7" t="s">
        <v>119</v>
      </c>
      <c r="C35" s="11"/>
      <c r="D35" s="12"/>
      <c r="E35" s="12"/>
      <c r="F35" s="12"/>
      <c r="G35" s="12"/>
      <c r="H35" s="114"/>
      <c r="I35" s="114"/>
      <c r="J35" s="114"/>
      <c r="K35" s="114"/>
      <c r="L35" s="11"/>
      <c r="M35" s="11"/>
      <c r="N35" s="86"/>
    </row>
    <row r="36" spans="1:15" x14ac:dyDescent="0.35">
      <c r="B36" s="26" t="s">
        <v>118</v>
      </c>
      <c r="C36" s="350">
        <v>1.0900000000000001</v>
      </c>
      <c r="D36" s="37"/>
      <c r="E36" s="37"/>
      <c r="F36" s="37"/>
      <c r="G36" s="37"/>
      <c r="H36" s="111"/>
      <c r="I36" s="111"/>
      <c r="J36" s="111"/>
      <c r="K36" s="111"/>
      <c r="L36" s="11" t="s">
        <v>194</v>
      </c>
      <c r="M36" s="11">
        <v>5</v>
      </c>
      <c r="N36" s="110"/>
    </row>
    <row r="37" spans="1:15" x14ac:dyDescent="0.35">
      <c r="B37" s="8" t="s">
        <v>117</v>
      </c>
      <c r="C37" s="22">
        <v>18.899999999999999</v>
      </c>
      <c r="D37" s="13"/>
      <c r="E37" s="13"/>
      <c r="F37" s="13"/>
      <c r="G37" s="13"/>
      <c r="H37" s="109"/>
      <c r="I37" s="109"/>
      <c r="J37" s="109"/>
      <c r="K37" s="109"/>
      <c r="L37" s="11" t="s">
        <v>295</v>
      </c>
      <c r="M37" s="11"/>
    </row>
    <row r="38" spans="1:15" x14ac:dyDescent="0.35">
      <c r="B38" s="8" t="s">
        <v>116</v>
      </c>
      <c r="C38" s="11">
        <v>626</v>
      </c>
      <c r="D38" s="30"/>
      <c r="E38" s="30"/>
      <c r="F38" s="30"/>
      <c r="G38" s="30"/>
      <c r="H38" s="108"/>
      <c r="I38" s="108"/>
      <c r="J38" s="108"/>
      <c r="K38" s="108"/>
      <c r="L38" s="11" t="s">
        <v>293</v>
      </c>
      <c r="M38" s="11"/>
    </row>
    <row r="39" spans="1:15" x14ac:dyDescent="0.35">
      <c r="B39" s="8" t="s">
        <v>115</v>
      </c>
      <c r="C39" s="11">
        <f>0.35*91</f>
        <v>31.849999999999998</v>
      </c>
      <c r="D39" s="36"/>
      <c r="E39" s="36"/>
      <c r="F39" s="36"/>
      <c r="G39" s="36"/>
      <c r="H39" s="39"/>
      <c r="I39" s="39"/>
      <c r="J39" s="39"/>
      <c r="K39" s="39"/>
      <c r="L39" s="11" t="s">
        <v>114</v>
      </c>
      <c r="M39" s="11">
        <v>3</v>
      </c>
    </row>
    <row r="40" spans="1:15" x14ac:dyDescent="0.35">
      <c r="B40" s="8" t="s">
        <v>113</v>
      </c>
      <c r="C40" s="20">
        <f>10.4*91/1000</f>
        <v>0.94640000000000002</v>
      </c>
      <c r="D40" s="39"/>
      <c r="E40" s="39"/>
      <c r="F40" s="39"/>
      <c r="G40" s="39"/>
      <c r="H40" s="39"/>
      <c r="I40" s="39"/>
      <c r="J40" s="39"/>
      <c r="K40" s="39"/>
      <c r="L40" s="11" t="s">
        <v>194</v>
      </c>
      <c r="M40" s="11">
        <v>3</v>
      </c>
    </row>
    <row r="41" spans="1:15" x14ac:dyDescent="0.35">
      <c r="B41" s="8" t="s">
        <v>112</v>
      </c>
      <c r="C41" s="22">
        <f>0.1*91</f>
        <v>9.1</v>
      </c>
      <c r="D41" s="36"/>
      <c r="E41" s="36"/>
      <c r="F41" s="36"/>
      <c r="G41" s="36"/>
      <c r="H41" s="36"/>
      <c r="I41" s="36"/>
      <c r="J41" s="36"/>
      <c r="K41" s="36"/>
      <c r="L41" s="11" t="s">
        <v>194</v>
      </c>
      <c r="M41" s="11">
        <v>3</v>
      </c>
      <c r="O41" s="107"/>
    </row>
    <row r="42" spans="1:15" x14ac:dyDescent="0.35">
      <c r="B42" s="8" t="s">
        <v>111</v>
      </c>
      <c r="C42" s="11" t="s">
        <v>110</v>
      </c>
      <c r="D42" s="30"/>
      <c r="E42" s="30"/>
      <c r="F42" s="30"/>
      <c r="G42" s="30"/>
      <c r="H42" s="30"/>
      <c r="I42" s="30"/>
      <c r="J42" s="30"/>
      <c r="K42" s="30"/>
      <c r="L42" s="11"/>
      <c r="M42" s="11"/>
    </row>
    <row r="44" spans="1:15" x14ac:dyDescent="0.35">
      <c r="B44" s="105" t="s">
        <v>52</v>
      </c>
    </row>
    <row r="45" spans="1:15" x14ac:dyDescent="0.35">
      <c r="A45" t="s">
        <v>32</v>
      </c>
      <c r="B45" s="103" t="s">
        <v>277</v>
      </c>
    </row>
    <row r="46" spans="1:15" x14ac:dyDescent="0.35">
      <c r="A46" t="s">
        <v>28</v>
      </c>
      <c r="B46" s="103" t="s">
        <v>280</v>
      </c>
    </row>
    <row r="47" spans="1:15" x14ac:dyDescent="0.35">
      <c r="A47" t="s">
        <v>36</v>
      </c>
      <c r="B47" s="103" t="s">
        <v>216</v>
      </c>
    </row>
    <row r="48" spans="1:15" x14ac:dyDescent="0.35">
      <c r="A48" t="s">
        <v>54</v>
      </c>
      <c r="B48" s="103" t="s">
        <v>217</v>
      </c>
    </row>
    <row r="49" spans="1:3" x14ac:dyDescent="0.35">
      <c r="A49" t="s">
        <v>55</v>
      </c>
      <c r="B49" s="103" t="s">
        <v>218</v>
      </c>
    </row>
    <row r="50" spans="1:3" x14ac:dyDescent="0.35">
      <c r="A50" t="s">
        <v>41</v>
      </c>
      <c r="B50" s="106" t="s">
        <v>219</v>
      </c>
    </row>
    <row r="51" spans="1:3" x14ac:dyDescent="0.35">
      <c r="A51" t="s">
        <v>56</v>
      </c>
      <c r="B51" s="103" t="s">
        <v>220</v>
      </c>
      <c r="C51" s="107"/>
    </row>
    <row r="52" spans="1:3" x14ac:dyDescent="0.35">
      <c r="A52" t="s">
        <v>49</v>
      </c>
      <c r="B52" s="103" t="s">
        <v>221</v>
      </c>
    </row>
    <row r="53" spans="1:3" x14ac:dyDescent="0.35">
      <c r="A53" t="s">
        <v>57</v>
      </c>
      <c r="B53" s="103" t="s">
        <v>286</v>
      </c>
    </row>
    <row r="54" spans="1:3" x14ac:dyDescent="0.35">
      <c r="A54" t="s">
        <v>147</v>
      </c>
      <c r="B54" s="103" t="s">
        <v>287</v>
      </c>
    </row>
    <row r="55" spans="1:3" x14ac:dyDescent="0.35">
      <c r="A55" t="s">
        <v>194</v>
      </c>
      <c r="B55" s="103" t="s">
        <v>278</v>
      </c>
    </row>
    <row r="56" spans="1:3" x14ac:dyDescent="0.35">
      <c r="A56" t="s">
        <v>195</v>
      </c>
      <c r="B56" s="103" t="s">
        <v>289</v>
      </c>
    </row>
    <row r="57" spans="1:3" x14ac:dyDescent="0.35">
      <c r="A57" t="s">
        <v>240</v>
      </c>
      <c r="B57" s="103" t="s">
        <v>288</v>
      </c>
    </row>
    <row r="58" spans="1:3" x14ac:dyDescent="0.35">
      <c r="A58" t="s">
        <v>279</v>
      </c>
      <c r="B58" s="103" t="s">
        <v>222</v>
      </c>
    </row>
    <row r="59" spans="1:3" x14ac:dyDescent="0.35">
      <c r="A59" t="s">
        <v>284</v>
      </c>
      <c r="B59" s="103" t="s">
        <v>290</v>
      </c>
    </row>
    <row r="60" spans="1:3" x14ac:dyDescent="0.35">
      <c r="A60" t="s">
        <v>293</v>
      </c>
      <c r="B60" s="103" t="s">
        <v>294</v>
      </c>
    </row>
    <row r="61" spans="1:3" x14ac:dyDescent="0.35">
      <c r="B61" s="105" t="s">
        <v>109</v>
      </c>
    </row>
    <row r="62" spans="1:3" x14ac:dyDescent="0.35">
      <c r="A62" s="261">
        <v>3</v>
      </c>
      <c r="B62" s="58" t="s">
        <v>283</v>
      </c>
    </row>
    <row r="63" spans="1:3" x14ac:dyDescent="0.35">
      <c r="A63" s="261">
        <v>4</v>
      </c>
      <c r="B63" s="58" t="s">
        <v>276</v>
      </c>
    </row>
    <row r="64" spans="1:3" x14ac:dyDescent="0.35">
      <c r="A64" s="261">
        <v>5</v>
      </c>
      <c r="B64" s="58" t="s">
        <v>281</v>
      </c>
    </row>
    <row r="65" spans="2:2" x14ac:dyDescent="0.35">
      <c r="B65" s="104"/>
    </row>
    <row r="66" spans="2:2" x14ac:dyDescent="0.35">
      <c r="B66" s="104"/>
    </row>
    <row r="67" spans="2:2" x14ac:dyDescent="0.35">
      <c r="B67" s="104"/>
    </row>
    <row r="68" spans="2:2" x14ac:dyDescent="0.35">
      <c r="B68" s="104"/>
    </row>
    <row r="69" spans="2:2" x14ac:dyDescent="0.35">
      <c r="B69" s="104"/>
    </row>
    <row r="70" spans="2:2" x14ac:dyDescent="0.35">
      <c r="B70" s="104"/>
    </row>
    <row r="71" spans="2:2" x14ac:dyDescent="0.35">
      <c r="B71" s="104"/>
    </row>
    <row r="72" spans="2:2" x14ac:dyDescent="0.35">
      <c r="B72" s="103"/>
    </row>
    <row r="73" spans="2:2" x14ac:dyDescent="0.35">
      <c r="B73" s="103"/>
    </row>
    <row r="74" spans="2:2" x14ac:dyDescent="0.35">
      <c r="B74" s="103"/>
    </row>
    <row r="75" spans="2:2" x14ac:dyDescent="0.35">
      <c r="B75" s="103"/>
    </row>
    <row r="76" spans="2:2" x14ac:dyDescent="0.35">
      <c r="B76" s="103"/>
    </row>
  </sheetData>
  <mergeCells count="4">
    <mergeCell ref="C3:M3"/>
    <mergeCell ref="H4:I4"/>
    <mergeCell ref="J4:K4"/>
    <mergeCell ref="C27:M27"/>
  </mergeCells>
  <hyperlinks>
    <hyperlink ref="B63" r:id="rId1" display="https://arena.gov.au/assets/2020/07/qnp-green-ammonia-feasibility-study.pdf" xr:uid="{6583B4A8-866F-4771-94DB-DA0E844D9289}"/>
    <hyperlink ref="B64" r:id="rId2" location="B18-ChemEngineering-03-00087" display="https://www.mdpi.com/2305-7084/3/4/87 - B18-ChemEngineering-03-00087" xr:uid="{0F02D729-6128-4422-A567-10DD9F142D90}"/>
    <hyperlink ref="B62" r:id="rId3" display="https://daures.green/wp-content/uploads/2023/01/Daures-Green-Hydrogen-PFS-v6-publicshort.pdf" xr:uid="{833591C3-5D4D-41EF-8D00-94AAEA727888}"/>
  </hyperlinks>
  <pageMargins left="0.7" right="0.7" top="0.75" bottom="0.75" header="0.3" footer="0.3"/>
  <pageSetup paperSize="9"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05C63-CE3B-4724-A686-FC8BF8086A11}">
  <dimension ref="A2:AK93"/>
  <sheetViews>
    <sheetView showGridLines="0" zoomScale="90" zoomScaleNormal="90" workbookViewId="0">
      <selection activeCell="S13" sqref="S13"/>
    </sheetView>
  </sheetViews>
  <sheetFormatPr defaultColWidth="8.81640625" defaultRowHeight="14.5" x14ac:dyDescent="0.35"/>
  <cols>
    <col min="1" max="1" width="4.1796875" style="138" customWidth="1"/>
    <col min="2" max="2" width="39.7265625" style="140" customWidth="1"/>
    <col min="3" max="13" width="8.26953125" style="138" customWidth="1"/>
    <col min="14" max="14" width="8" style="138" customWidth="1"/>
    <col min="15" max="15" width="7.1796875" style="139" customWidth="1"/>
    <col min="16" max="16" width="13.54296875" style="138" customWidth="1"/>
    <col min="17" max="17" width="15" style="138" customWidth="1"/>
    <col min="18" max="18" width="4.453125" style="138" customWidth="1"/>
    <col min="19" max="22" width="8.81640625" style="137" customWidth="1"/>
    <col min="23" max="23" width="30.7265625" style="137" customWidth="1"/>
    <col min="24" max="24" width="7.81640625" style="137" customWidth="1"/>
    <col min="25" max="25" width="8" style="137" customWidth="1"/>
    <col min="26" max="26" width="6" style="137" customWidth="1"/>
    <col min="27" max="27" width="5.7265625" style="137" customWidth="1"/>
    <col min="28" max="29" width="6.1796875" style="137" customWidth="1"/>
    <col min="30" max="30" width="8.81640625" style="137"/>
    <col min="31" max="31" width="30.1796875" style="137" customWidth="1"/>
    <col min="32" max="32" width="10.26953125" style="137" customWidth="1"/>
    <col min="33" max="33" width="9.7265625" style="137" customWidth="1"/>
    <col min="34" max="34" width="10" style="137" customWidth="1"/>
    <col min="35" max="35" width="7.81640625" style="137" customWidth="1"/>
    <col min="36" max="36" width="7.1796875" style="137" customWidth="1"/>
    <col min="37" max="37" width="7.7265625" style="137" customWidth="1"/>
    <col min="38" max="16384" width="8.81640625" style="137"/>
  </cols>
  <sheetData>
    <row r="2" spans="1:37" ht="19" customHeight="1" x14ac:dyDescent="0.35">
      <c r="A2" s="144"/>
      <c r="B2" s="163" t="s">
        <v>12</v>
      </c>
      <c r="C2" s="309" t="s">
        <v>175</v>
      </c>
      <c r="D2" s="309"/>
      <c r="E2" s="309"/>
      <c r="F2" s="309"/>
      <c r="G2" s="309"/>
      <c r="H2" s="309"/>
      <c r="I2" s="309"/>
      <c r="J2" s="309"/>
      <c r="K2" s="309"/>
      <c r="L2" s="309"/>
      <c r="M2" s="309"/>
      <c r="N2" s="309"/>
      <c r="O2" s="309"/>
      <c r="P2" s="182"/>
      <c r="Q2" s="177"/>
      <c r="W2" s="160"/>
      <c r="X2" s="310"/>
      <c r="Y2" s="311"/>
      <c r="Z2" s="311"/>
      <c r="AA2" s="311"/>
      <c r="AB2" s="311"/>
      <c r="AC2" s="311"/>
      <c r="AE2" s="160"/>
      <c r="AF2" s="310"/>
      <c r="AG2" s="311"/>
      <c r="AH2" s="311"/>
      <c r="AI2" s="311"/>
      <c r="AJ2" s="311"/>
      <c r="AK2" s="311"/>
    </row>
    <row r="3" spans="1:37" x14ac:dyDescent="0.3">
      <c r="A3" s="144"/>
      <c r="B3" s="181"/>
      <c r="C3" s="134">
        <v>2024</v>
      </c>
      <c r="D3" s="134">
        <v>2024</v>
      </c>
      <c r="E3" s="134">
        <v>2024</v>
      </c>
      <c r="F3" s="134">
        <v>2030</v>
      </c>
      <c r="G3" s="134">
        <v>2040</v>
      </c>
      <c r="H3" s="134">
        <v>2050</v>
      </c>
      <c r="I3" s="134">
        <v>2070</v>
      </c>
      <c r="J3" s="312" t="s">
        <v>13</v>
      </c>
      <c r="K3" s="312"/>
      <c r="L3" s="312" t="s">
        <v>14</v>
      </c>
      <c r="M3" s="312"/>
      <c r="N3" s="133" t="s">
        <v>188</v>
      </c>
      <c r="O3" s="133" t="s">
        <v>16</v>
      </c>
      <c r="P3" s="179" t="s">
        <v>174</v>
      </c>
      <c r="Q3" s="158"/>
      <c r="W3" s="178"/>
      <c r="X3" s="177"/>
      <c r="Y3" s="177"/>
      <c r="Z3" s="177"/>
      <c r="AA3" s="177"/>
      <c r="AB3" s="177"/>
      <c r="AC3" s="177"/>
      <c r="AE3" s="178"/>
      <c r="AF3" s="177"/>
      <c r="AG3" s="177"/>
      <c r="AH3" s="177"/>
      <c r="AI3" s="177"/>
      <c r="AJ3" s="177"/>
      <c r="AK3" s="177"/>
    </row>
    <row r="4" spans="1:37" x14ac:dyDescent="0.25">
      <c r="A4" s="144"/>
      <c r="B4" s="10"/>
      <c r="C4" s="10"/>
      <c r="D4" s="10"/>
      <c r="E4" s="10"/>
      <c r="F4" s="10"/>
      <c r="G4" s="10"/>
      <c r="H4" s="10"/>
      <c r="I4" s="10"/>
      <c r="J4" s="132" t="s">
        <v>19</v>
      </c>
      <c r="K4" s="132" t="s">
        <v>20</v>
      </c>
      <c r="L4" s="132" t="s">
        <v>19</v>
      </c>
      <c r="M4" s="132" t="s">
        <v>20</v>
      </c>
      <c r="N4" s="118"/>
      <c r="O4" s="118"/>
      <c r="P4" s="245"/>
      <c r="Q4" s="158"/>
      <c r="W4" s="178"/>
      <c r="X4" s="177"/>
      <c r="Y4" s="177"/>
      <c r="Z4" s="177"/>
      <c r="AA4" s="177"/>
      <c r="AB4" s="177"/>
      <c r="AC4" s="177"/>
      <c r="AE4" s="178"/>
      <c r="AF4" s="177"/>
      <c r="AG4" s="177"/>
      <c r="AH4" s="177"/>
      <c r="AI4" s="177"/>
      <c r="AJ4" s="177"/>
      <c r="AK4" s="177"/>
    </row>
    <row r="5" spans="1:37" ht="15" customHeight="1" x14ac:dyDescent="0.35">
      <c r="A5" s="144"/>
      <c r="B5" s="163" t="s">
        <v>18</v>
      </c>
      <c r="C5" s="313"/>
      <c r="D5" s="313"/>
      <c r="E5" s="313"/>
      <c r="F5" s="313"/>
      <c r="G5" s="313"/>
      <c r="H5" s="313"/>
      <c r="I5" s="313"/>
      <c r="J5" s="313"/>
      <c r="K5" s="313"/>
      <c r="L5" s="313"/>
      <c r="M5" s="313"/>
      <c r="N5" s="313"/>
      <c r="O5" s="313"/>
      <c r="P5" s="168"/>
      <c r="Q5" s="158"/>
      <c r="W5" s="308"/>
      <c r="X5" s="308"/>
      <c r="Y5" s="308"/>
      <c r="Z5" s="308"/>
      <c r="AA5" s="308"/>
      <c r="AB5" s="308"/>
      <c r="AC5" s="308"/>
      <c r="AE5" s="308"/>
      <c r="AF5" s="308"/>
      <c r="AG5" s="308"/>
      <c r="AH5" s="308"/>
      <c r="AI5" s="308"/>
      <c r="AJ5" s="308"/>
      <c r="AK5" s="308"/>
    </row>
    <row r="6" spans="1:37" ht="14.5" customHeight="1" x14ac:dyDescent="0.25">
      <c r="A6" s="144"/>
      <c r="B6" s="169" t="s">
        <v>172</v>
      </c>
      <c r="C6" s="316" t="s">
        <v>186</v>
      </c>
      <c r="D6" s="317"/>
      <c r="E6" s="317"/>
      <c r="F6" s="317"/>
      <c r="G6" s="317"/>
      <c r="H6" s="317"/>
      <c r="I6" s="318"/>
      <c r="J6" s="154"/>
      <c r="K6" s="154"/>
      <c r="L6" s="154"/>
      <c r="M6" s="154"/>
      <c r="N6" s="154"/>
      <c r="O6" s="154"/>
      <c r="P6" s="162"/>
      <c r="Q6" s="158"/>
      <c r="W6" s="143"/>
      <c r="X6" s="145"/>
      <c r="Y6" s="145"/>
      <c r="Z6" s="145"/>
      <c r="AA6" s="145"/>
      <c r="AB6" s="145"/>
      <c r="AC6" s="145"/>
      <c r="AE6" s="143"/>
      <c r="AF6" s="314"/>
      <c r="AG6" s="315"/>
      <c r="AH6" s="315"/>
      <c r="AI6" s="315"/>
      <c r="AJ6" s="315"/>
      <c r="AK6" s="315"/>
    </row>
    <row r="7" spans="1:37" x14ac:dyDescent="0.35">
      <c r="A7" s="144"/>
      <c r="B7" s="169"/>
      <c r="C7" s="263" t="s">
        <v>143</v>
      </c>
      <c r="D7" s="263" t="s">
        <v>144</v>
      </c>
      <c r="E7" s="263" t="s">
        <v>173</v>
      </c>
      <c r="F7" s="163"/>
      <c r="G7" s="163"/>
      <c r="H7" s="246"/>
      <c r="I7" s="154"/>
      <c r="J7" s="154"/>
      <c r="K7" s="154"/>
      <c r="L7" s="154"/>
      <c r="M7" s="154"/>
      <c r="N7" s="154"/>
      <c r="O7" s="154"/>
      <c r="P7" s="162"/>
      <c r="Q7" s="158"/>
      <c r="S7" s="137" t="s">
        <v>201</v>
      </c>
      <c r="W7" s="143"/>
      <c r="X7" s="145"/>
      <c r="Y7" s="145"/>
      <c r="Z7" s="145"/>
      <c r="AA7" s="145"/>
      <c r="AB7" s="145"/>
      <c r="AC7" s="145"/>
      <c r="AE7" s="143"/>
      <c r="AF7" s="176"/>
      <c r="AG7" s="146"/>
      <c r="AH7" s="146"/>
      <c r="AI7" s="146"/>
      <c r="AJ7" s="146"/>
      <c r="AK7" s="146"/>
    </row>
    <row r="8" spans="1:37" ht="19.5" customHeight="1" x14ac:dyDescent="0.35">
      <c r="A8" s="144"/>
      <c r="B8" s="169" t="s">
        <v>171</v>
      </c>
      <c r="C8" s="319" t="s">
        <v>225</v>
      </c>
      <c r="D8" s="320"/>
      <c r="E8" s="320"/>
      <c r="F8" s="320"/>
      <c r="G8" s="320"/>
      <c r="H8" s="320"/>
      <c r="I8" s="321"/>
      <c r="J8" s="154"/>
      <c r="K8" s="154"/>
      <c r="L8" s="154"/>
      <c r="M8" s="154"/>
      <c r="N8" s="154"/>
      <c r="O8" s="156"/>
      <c r="P8" s="162"/>
      <c r="Q8" s="158"/>
      <c r="S8" s="137" t="s">
        <v>224</v>
      </c>
      <c r="W8" s="143"/>
      <c r="X8" s="145"/>
      <c r="Y8" s="145"/>
      <c r="Z8" s="175"/>
      <c r="AA8" s="175"/>
      <c r="AB8" s="175"/>
      <c r="AC8" s="145"/>
      <c r="AE8" s="143"/>
      <c r="AF8" s="145"/>
      <c r="AG8" s="145"/>
      <c r="AH8" s="145"/>
      <c r="AI8" s="145"/>
      <c r="AJ8" s="145"/>
      <c r="AK8" s="145"/>
    </row>
    <row r="9" spans="1:37" ht="14.5" customHeight="1" x14ac:dyDescent="0.35">
      <c r="A9" s="144"/>
      <c r="B9" s="352" t="s">
        <v>142</v>
      </c>
      <c r="C9" s="156">
        <v>16.649999999999999</v>
      </c>
      <c r="D9" s="156">
        <v>16.649999999999999</v>
      </c>
      <c r="E9" s="156">
        <v>16.649999999999999</v>
      </c>
      <c r="F9" s="156"/>
      <c r="G9" s="156"/>
      <c r="H9" s="156"/>
      <c r="I9" s="156"/>
      <c r="J9" s="156"/>
      <c r="K9" s="156"/>
      <c r="L9" s="156"/>
      <c r="M9" s="156"/>
      <c r="N9" s="156" t="s">
        <v>194</v>
      </c>
      <c r="O9" s="156"/>
      <c r="P9" s="162"/>
      <c r="Q9" s="174"/>
      <c r="S9" s="107" t="s">
        <v>317</v>
      </c>
      <c r="W9" s="143"/>
      <c r="X9" s="145"/>
      <c r="Y9" s="145"/>
      <c r="Z9" s="151"/>
      <c r="AA9" s="151"/>
      <c r="AB9" s="151"/>
      <c r="AC9" s="151"/>
      <c r="AE9" s="143"/>
      <c r="AF9" s="145"/>
      <c r="AG9" s="145"/>
      <c r="AH9" s="145"/>
      <c r="AI9" s="145"/>
      <c r="AJ9" s="145"/>
      <c r="AK9" s="145"/>
    </row>
    <row r="10" spans="1:37" ht="13.5" customHeight="1" x14ac:dyDescent="0.35">
      <c r="A10" s="144"/>
      <c r="B10" s="169" t="s">
        <v>170</v>
      </c>
      <c r="C10" s="156" t="s">
        <v>45</v>
      </c>
      <c r="D10" s="156" t="s">
        <v>45</v>
      </c>
      <c r="E10" s="156" t="s">
        <v>45</v>
      </c>
      <c r="F10" s="156"/>
      <c r="G10" s="156"/>
      <c r="H10" s="156"/>
      <c r="I10" s="156"/>
      <c r="J10" s="156"/>
      <c r="K10" s="156"/>
      <c r="L10" s="156"/>
      <c r="M10" s="156"/>
      <c r="N10" s="156" t="s">
        <v>32</v>
      </c>
      <c r="O10" s="156"/>
      <c r="P10" s="162"/>
      <c r="Q10" s="158"/>
      <c r="S10" s="137" t="s">
        <v>227</v>
      </c>
      <c r="W10" s="143"/>
      <c r="X10" s="145"/>
      <c r="Y10" s="145"/>
      <c r="Z10" s="151"/>
      <c r="AA10" s="151"/>
      <c r="AB10" s="145"/>
      <c r="AC10" s="151"/>
      <c r="AE10" s="143"/>
      <c r="AF10" s="145"/>
      <c r="AG10" s="151"/>
      <c r="AH10" s="151"/>
      <c r="AI10" s="151"/>
      <c r="AJ10" s="145"/>
      <c r="AK10" s="145"/>
    </row>
    <row r="11" spans="1:37" ht="14.5" customHeight="1" x14ac:dyDescent="0.35">
      <c r="A11" s="144"/>
      <c r="B11" s="169" t="s">
        <v>169</v>
      </c>
      <c r="C11" s="156">
        <v>8.3000000000000004E-2</v>
      </c>
      <c r="D11" s="156">
        <v>8.3000000000000004E-2</v>
      </c>
      <c r="E11" s="156">
        <v>8.3000000000000004E-2</v>
      </c>
      <c r="F11" s="173"/>
      <c r="G11" s="173"/>
      <c r="H11" s="173"/>
      <c r="I11" s="43"/>
      <c r="J11" s="43"/>
      <c r="K11" s="43"/>
      <c r="L11" s="43"/>
      <c r="M11" s="43"/>
      <c r="N11" s="156" t="s">
        <v>28</v>
      </c>
      <c r="O11" s="156">
        <v>1</v>
      </c>
      <c r="P11" s="162"/>
      <c r="Q11" s="158"/>
      <c r="S11" s="107" t="s">
        <v>320</v>
      </c>
      <c r="W11" s="143"/>
      <c r="X11" s="145"/>
      <c r="Y11" s="145"/>
      <c r="Z11" s="151"/>
      <c r="AA11" s="151"/>
      <c r="AB11" s="151"/>
      <c r="AC11" s="151"/>
      <c r="AE11" s="144"/>
      <c r="AF11" s="151"/>
      <c r="AG11" s="151"/>
      <c r="AH11" s="151"/>
      <c r="AI11" s="151"/>
      <c r="AJ11" s="151"/>
      <c r="AK11" s="145"/>
    </row>
    <row r="12" spans="1:37" ht="14.5" customHeight="1" x14ac:dyDescent="0.35">
      <c r="A12" s="144"/>
      <c r="B12" s="157" t="s">
        <v>168</v>
      </c>
      <c r="C12" s="171">
        <f>(16.67/(16.67+2))-0.01</f>
        <v>0.88287627209426889</v>
      </c>
      <c r="D12" s="171">
        <f>(16.67/(16.67+2))</f>
        <v>0.8928762720942689</v>
      </c>
      <c r="E12" s="171">
        <f>(16.67/(16.67+2))</f>
        <v>0.8928762720942689</v>
      </c>
      <c r="F12" s="171"/>
      <c r="G12" s="171"/>
      <c r="H12" s="171"/>
      <c r="I12" s="171"/>
      <c r="J12" s="171"/>
      <c r="K12" s="171"/>
      <c r="L12" s="171"/>
      <c r="M12" s="171"/>
      <c r="N12" s="156" t="s">
        <v>36</v>
      </c>
      <c r="O12" s="156">
        <v>1</v>
      </c>
      <c r="P12" s="162"/>
      <c r="Q12" s="158"/>
      <c r="S12" s="137" t="s">
        <v>226</v>
      </c>
      <c r="W12" s="143"/>
      <c r="X12" s="145"/>
      <c r="Y12" s="145"/>
      <c r="Z12" s="151"/>
      <c r="AA12" s="151"/>
      <c r="AB12" s="151"/>
      <c r="AC12" s="151"/>
      <c r="AE12" s="144"/>
      <c r="AF12" s="151"/>
      <c r="AG12" s="151"/>
      <c r="AH12" s="151"/>
      <c r="AI12" s="151"/>
      <c r="AJ12" s="151"/>
      <c r="AK12" s="145"/>
    </row>
    <row r="13" spans="1:37" ht="14.5" customHeight="1" x14ac:dyDescent="0.35">
      <c r="A13" s="144"/>
      <c r="B13" s="172" t="s">
        <v>167</v>
      </c>
      <c r="C13" s="171">
        <f>C12</f>
        <v>0.88287627209426889</v>
      </c>
      <c r="D13" s="171">
        <f>D12</f>
        <v>0.8928762720942689</v>
      </c>
      <c r="E13" s="171">
        <f>E12</f>
        <v>0.8928762720942689</v>
      </c>
      <c r="F13" s="171"/>
      <c r="G13" s="171"/>
      <c r="H13" s="171"/>
      <c r="I13" s="171"/>
      <c r="J13" s="171"/>
      <c r="K13" s="171"/>
      <c r="L13" s="171"/>
      <c r="M13" s="171"/>
      <c r="N13" s="156" t="s">
        <v>54</v>
      </c>
      <c r="O13" s="156"/>
      <c r="P13" s="162"/>
      <c r="Q13" s="158"/>
      <c r="S13" s="107" t="s">
        <v>321</v>
      </c>
      <c r="W13" s="143"/>
      <c r="X13" s="145"/>
      <c r="Y13" s="145"/>
      <c r="Z13" s="151"/>
      <c r="AA13" s="151"/>
      <c r="AB13" s="151"/>
      <c r="AC13" s="151"/>
      <c r="AE13" s="143"/>
      <c r="AF13" s="145"/>
      <c r="AG13" s="145"/>
      <c r="AH13" s="145"/>
      <c r="AI13" s="145"/>
      <c r="AJ13" s="145"/>
      <c r="AK13" s="145"/>
    </row>
    <row r="14" spans="1:37" ht="14.5" customHeight="1" x14ac:dyDescent="0.35">
      <c r="A14" s="144"/>
      <c r="B14" s="172" t="s">
        <v>166</v>
      </c>
      <c r="C14" s="171" t="s">
        <v>165</v>
      </c>
      <c r="D14" s="171" t="s">
        <v>165</v>
      </c>
      <c r="E14" s="171" t="s">
        <v>165</v>
      </c>
      <c r="F14" s="171"/>
      <c r="G14" s="171"/>
      <c r="H14" s="171"/>
      <c r="I14" s="171"/>
      <c r="J14" s="171"/>
      <c r="K14" s="171"/>
      <c r="L14" s="171"/>
      <c r="M14" s="171"/>
      <c r="N14" s="156" t="s">
        <v>55</v>
      </c>
      <c r="O14" s="156"/>
      <c r="P14" s="162"/>
      <c r="Q14" s="158"/>
      <c r="S14" s="137" t="s">
        <v>228</v>
      </c>
      <c r="W14" s="143"/>
      <c r="X14" s="145"/>
      <c r="Y14" s="145"/>
      <c r="Z14" s="151"/>
      <c r="AA14" s="151"/>
      <c r="AB14" s="151"/>
      <c r="AC14" s="151"/>
      <c r="AE14" s="143"/>
      <c r="AF14" s="145"/>
      <c r="AG14" s="145"/>
      <c r="AH14" s="145"/>
      <c r="AI14" s="145"/>
      <c r="AJ14" s="145"/>
      <c r="AK14" s="145"/>
    </row>
    <row r="15" spans="1:37" ht="14.5" customHeight="1" x14ac:dyDescent="0.35">
      <c r="A15" s="144"/>
      <c r="B15" s="157" t="s">
        <v>164</v>
      </c>
      <c r="C15" s="156" t="s">
        <v>162</v>
      </c>
      <c r="D15" s="156">
        <v>0</v>
      </c>
      <c r="E15" s="156">
        <v>0</v>
      </c>
      <c r="F15" s="156"/>
      <c r="G15" s="156"/>
      <c r="H15" s="156"/>
      <c r="I15" s="156"/>
      <c r="J15" s="156"/>
      <c r="K15" s="156"/>
      <c r="L15" s="156"/>
      <c r="M15" s="156"/>
      <c r="N15" s="156" t="s">
        <v>41</v>
      </c>
      <c r="O15" s="156"/>
      <c r="P15" s="162"/>
      <c r="Q15" s="158"/>
      <c r="S15" s="107" t="s">
        <v>322</v>
      </c>
      <c r="W15" s="143"/>
      <c r="X15" s="145"/>
      <c r="Y15" s="145"/>
      <c r="Z15" s="151"/>
      <c r="AA15" s="151"/>
      <c r="AB15" s="151"/>
      <c r="AC15" s="151"/>
      <c r="AE15" s="143"/>
      <c r="AF15" s="145"/>
      <c r="AG15" s="145"/>
      <c r="AH15" s="145"/>
      <c r="AI15" s="145"/>
      <c r="AJ15" s="145"/>
      <c r="AK15" s="145"/>
    </row>
    <row r="16" spans="1:37" ht="18" customHeight="1" x14ac:dyDescent="0.35">
      <c r="A16" s="144"/>
      <c r="B16" s="157" t="s">
        <v>163</v>
      </c>
      <c r="C16" s="156" t="s">
        <v>162</v>
      </c>
      <c r="D16" s="156" t="s">
        <v>162</v>
      </c>
      <c r="E16" s="156" t="s">
        <v>162</v>
      </c>
      <c r="F16" s="156"/>
      <c r="G16" s="156"/>
      <c r="H16" s="156"/>
      <c r="I16" s="156"/>
      <c r="J16" s="156"/>
      <c r="K16" s="156"/>
      <c r="L16" s="156"/>
      <c r="M16" s="156"/>
      <c r="N16" s="156" t="s">
        <v>147</v>
      </c>
      <c r="O16" s="156"/>
      <c r="P16" s="162"/>
      <c r="Q16" s="158"/>
      <c r="S16" s="137" t="s">
        <v>229</v>
      </c>
      <c r="W16" s="143"/>
      <c r="X16" s="145"/>
      <c r="Y16" s="145"/>
      <c r="Z16" s="151"/>
      <c r="AA16" s="151"/>
      <c r="AB16" s="151"/>
      <c r="AC16" s="151"/>
      <c r="AE16" s="143"/>
      <c r="AF16" s="145"/>
      <c r="AG16" s="145"/>
      <c r="AH16" s="145"/>
      <c r="AI16" s="145"/>
      <c r="AJ16" s="145"/>
      <c r="AK16" s="145"/>
    </row>
    <row r="17" spans="1:37" ht="14.5" customHeight="1" x14ac:dyDescent="0.35">
      <c r="A17" s="144"/>
      <c r="B17" s="157" t="s">
        <v>35</v>
      </c>
      <c r="C17" s="156">
        <v>0</v>
      </c>
      <c r="D17" s="156">
        <v>0</v>
      </c>
      <c r="E17" s="156">
        <v>0</v>
      </c>
      <c r="F17" s="156"/>
      <c r="G17" s="156"/>
      <c r="H17" s="156"/>
      <c r="I17" s="156"/>
      <c r="J17" s="156"/>
      <c r="K17" s="156"/>
      <c r="L17" s="156"/>
      <c r="M17" s="156"/>
      <c r="N17" s="156" t="s">
        <v>57</v>
      </c>
      <c r="O17" s="156"/>
      <c r="P17" s="162"/>
      <c r="Q17" s="158"/>
      <c r="S17" s="107" t="s">
        <v>323</v>
      </c>
      <c r="W17" s="143"/>
      <c r="X17" s="145"/>
      <c r="Y17" s="145"/>
      <c r="Z17" s="151"/>
      <c r="AA17" s="151"/>
      <c r="AB17" s="151"/>
      <c r="AC17" s="151"/>
      <c r="AE17" s="143"/>
      <c r="AF17" s="145"/>
      <c r="AG17" s="145"/>
      <c r="AH17" s="145"/>
      <c r="AI17" s="145"/>
      <c r="AJ17" s="145"/>
      <c r="AK17" s="145"/>
    </row>
    <row r="18" spans="1:37" ht="14.5" customHeight="1" x14ac:dyDescent="0.35">
      <c r="A18" s="144"/>
      <c r="B18" s="157" t="s">
        <v>128</v>
      </c>
      <c r="C18" s="156">
        <v>3</v>
      </c>
      <c r="D18" s="156">
        <v>2</v>
      </c>
      <c r="E18" s="156">
        <v>3</v>
      </c>
      <c r="F18" s="156"/>
      <c r="G18" s="156"/>
      <c r="H18" s="156"/>
      <c r="I18" s="156"/>
      <c r="J18" s="156"/>
      <c r="K18" s="156"/>
      <c r="L18" s="156"/>
      <c r="M18" s="156"/>
      <c r="N18" s="156" t="s">
        <v>56</v>
      </c>
      <c r="O18" s="156">
        <v>3</v>
      </c>
      <c r="P18" s="162"/>
      <c r="Q18" s="158"/>
      <c r="S18" s="137" t="s">
        <v>232</v>
      </c>
      <c r="W18" s="143"/>
      <c r="X18" s="145"/>
      <c r="Y18" s="145"/>
      <c r="Z18" s="151"/>
      <c r="AA18" s="151"/>
      <c r="AB18" s="151"/>
      <c r="AC18" s="151"/>
      <c r="AE18" s="143"/>
      <c r="AF18" s="145"/>
      <c r="AG18" s="145"/>
      <c r="AH18" s="145"/>
      <c r="AI18" s="145"/>
      <c r="AJ18" s="145"/>
      <c r="AK18" s="145"/>
    </row>
    <row r="19" spans="1:37" ht="14.5" customHeight="1" x14ac:dyDescent="0.35">
      <c r="A19" s="144"/>
      <c r="B19" s="157" t="s">
        <v>38</v>
      </c>
      <c r="C19" s="156">
        <v>25</v>
      </c>
      <c r="D19" s="156">
        <v>15</v>
      </c>
      <c r="E19" s="156">
        <v>15</v>
      </c>
      <c r="F19" s="156"/>
      <c r="G19" s="156"/>
      <c r="H19" s="156"/>
      <c r="I19" s="156"/>
      <c r="J19" s="156"/>
      <c r="K19" s="156"/>
      <c r="L19" s="156"/>
      <c r="M19" s="156"/>
      <c r="N19" s="156" t="s">
        <v>310</v>
      </c>
      <c r="O19" s="156"/>
      <c r="P19" s="162"/>
      <c r="Q19" s="158"/>
      <c r="S19" s="107" t="s">
        <v>324</v>
      </c>
      <c r="W19" s="143"/>
      <c r="X19" s="145"/>
      <c r="Y19" s="145"/>
      <c r="Z19" s="151"/>
      <c r="AA19" s="151"/>
      <c r="AB19" s="151"/>
      <c r="AC19" s="151"/>
      <c r="AE19" s="143"/>
      <c r="AF19" s="145"/>
      <c r="AG19" s="145"/>
      <c r="AH19" s="145"/>
      <c r="AI19" s="145"/>
      <c r="AJ19" s="145"/>
      <c r="AK19" s="145"/>
    </row>
    <row r="20" spans="1:37" ht="14.5" customHeight="1" x14ac:dyDescent="0.35">
      <c r="A20" s="144"/>
      <c r="B20" s="157" t="s">
        <v>39</v>
      </c>
      <c r="C20" s="156">
        <v>0.5</v>
      </c>
      <c r="D20" s="156">
        <v>0.4</v>
      </c>
      <c r="E20" s="156">
        <v>0.4</v>
      </c>
      <c r="F20" s="156"/>
      <c r="G20" s="156"/>
      <c r="H20" s="156"/>
      <c r="I20" s="156"/>
      <c r="J20" s="156"/>
      <c r="K20" s="156"/>
      <c r="L20" s="156"/>
      <c r="M20" s="156"/>
      <c r="N20" s="156" t="s">
        <v>240</v>
      </c>
      <c r="O20" s="156">
        <v>3</v>
      </c>
      <c r="P20" s="162"/>
      <c r="Q20" s="158"/>
      <c r="W20" s="143"/>
      <c r="X20" s="145"/>
      <c r="Y20" s="145"/>
      <c r="Z20" s="151"/>
      <c r="AA20" s="151"/>
      <c r="AB20" s="151"/>
      <c r="AC20" s="151"/>
      <c r="AE20" s="143"/>
      <c r="AF20" s="145"/>
      <c r="AG20" s="145"/>
      <c r="AH20" s="145"/>
      <c r="AI20" s="145"/>
      <c r="AJ20" s="145"/>
      <c r="AK20" s="145"/>
    </row>
    <row r="21" spans="1:37" x14ac:dyDescent="0.35">
      <c r="A21" s="144"/>
      <c r="B21" s="170"/>
      <c r="C21" s="156"/>
      <c r="D21" s="156"/>
      <c r="E21" s="156"/>
      <c r="F21" s="156"/>
      <c r="G21" s="156"/>
      <c r="H21" s="156"/>
      <c r="I21" s="156"/>
      <c r="J21" s="156"/>
      <c r="K21" s="156"/>
      <c r="L21" s="156"/>
      <c r="M21" s="156"/>
      <c r="N21" s="156"/>
      <c r="O21" s="156"/>
      <c r="P21" s="162"/>
      <c r="Q21" s="158"/>
      <c r="W21" s="143"/>
      <c r="X21" s="145"/>
      <c r="Y21" s="145"/>
      <c r="Z21" s="151"/>
      <c r="AA21" s="151"/>
      <c r="AB21" s="151"/>
      <c r="AC21" s="151"/>
      <c r="AE21" s="143"/>
      <c r="AF21" s="145"/>
      <c r="AG21" s="145"/>
      <c r="AH21" s="145"/>
      <c r="AI21" s="145"/>
      <c r="AJ21" s="145"/>
      <c r="AK21" s="145"/>
    </row>
    <row r="22" spans="1:37" x14ac:dyDescent="0.35">
      <c r="A22" s="144"/>
      <c r="B22" s="34" t="s">
        <v>192</v>
      </c>
      <c r="C22" s="305"/>
      <c r="D22" s="306"/>
      <c r="E22" s="306"/>
      <c r="F22" s="306"/>
      <c r="G22" s="306"/>
      <c r="H22" s="306"/>
      <c r="I22" s="306"/>
      <c r="J22" s="306"/>
      <c r="K22" s="306"/>
      <c r="L22" s="306"/>
      <c r="M22" s="306"/>
      <c r="N22" s="306"/>
      <c r="O22" s="307"/>
      <c r="P22" s="168"/>
      <c r="Q22" s="158"/>
      <c r="W22" s="143"/>
      <c r="X22" s="145"/>
      <c r="Y22" s="151"/>
      <c r="Z22" s="151"/>
      <c r="AA22" s="151"/>
      <c r="AB22" s="151"/>
      <c r="AC22" s="151"/>
      <c r="AE22" s="308"/>
      <c r="AF22" s="308"/>
      <c r="AG22" s="308"/>
      <c r="AH22" s="308"/>
      <c r="AI22" s="308"/>
      <c r="AJ22" s="308"/>
      <c r="AK22" s="308"/>
    </row>
    <row r="23" spans="1:37" x14ac:dyDescent="0.35">
      <c r="A23" s="144"/>
      <c r="B23" s="157" t="s">
        <v>161</v>
      </c>
      <c r="C23" s="166">
        <f>C24+C25+C26</f>
        <v>5.1870000000000003</v>
      </c>
      <c r="D23" s="166">
        <f>D24+D25+D26</f>
        <v>12.587700000000002</v>
      </c>
      <c r="E23" s="166">
        <f>E24+E25+E26</f>
        <v>12.587700000000002</v>
      </c>
      <c r="F23" s="166"/>
      <c r="G23" s="166"/>
      <c r="H23" s="166"/>
      <c r="I23" s="166"/>
      <c r="J23" s="166"/>
      <c r="K23" s="166"/>
      <c r="L23" s="166"/>
      <c r="M23" s="166"/>
      <c r="O23" s="156"/>
      <c r="P23" s="162"/>
      <c r="Q23" s="158"/>
      <c r="W23" s="143"/>
      <c r="X23" s="145"/>
      <c r="Y23" s="151"/>
      <c r="Z23" s="151"/>
      <c r="AA23" s="151"/>
      <c r="AB23" s="151"/>
      <c r="AC23" s="151"/>
      <c r="AE23" s="160"/>
      <c r="AF23" s="160"/>
      <c r="AG23" s="160"/>
      <c r="AH23" s="160"/>
      <c r="AI23" s="160"/>
      <c r="AJ23" s="160"/>
      <c r="AK23" s="160"/>
    </row>
    <row r="24" spans="1:37" x14ac:dyDescent="0.35">
      <c r="A24" s="144"/>
      <c r="B24" s="157" t="s">
        <v>160</v>
      </c>
      <c r="C24" s="166">
        <f>0.03*91</f>
        <v>2.73</v>
      </c>
      <c r="D24" s="166">
        <v>10.669700000000001</v>
      </c>
      <c r="E24" s="166">
        <v>10.669700000000001</v>
      </c>
      <c r="F24" s="166"/>
      <c r="G24" s="166"/>
      <c r="H24" s="166"/>
      <c r="I24" s="166"/>
      <c r="J24" s="166"/>
      <c r="K24" s="166"/>
      <c r="L24" s="166"/>
      <c r="M24" s="166"/>
      <c r="N24" s="156" t="s">
        <v>240</v>
      </c>
      <c r="O24" s="156">
        <v>5</v>
      </c>
      <c r="P24" s="162"/>
      <c r="Q24" s="158"/>
      <c r="W24" s="143"/>
      <c r="X24" s="145"/>
      <c r="Y24" s="151"/>
      <c r="Z24" s="151"/>
      <c r="AA24" s="151"/>
      <c r="AB24" s="151"/>
      <c r="AC24" s="151"/>
      <c r="AE24" s="160"/>
      <c r="AF24" s="160"/>
      <c r="AG24" s="160"/>
      <c r="AH24" s="160"/>
      <c r="AI24" s="160"/>
      <c r="AJ24" s="160"/>
      <c r="AK24" s="160"/>
    </row>
    <row r="25" spans="1:37" x14ac:dyDescent="0.35">
      <c r="A25" s="144"/>
      <c r="B25" s="157" t="s">
        <v>159</v>
      </c>
      <c r="C25" s="166">
        <f>0.018*91</f>
        <v>1.6379999999999999</v>
      </c>
      <c r="D25" s="166">
        <v>1.909</v>
      </c>
      <c r="E25" s="166">
        <v>1.909</v>
      </c>
      <c r="F25" s="166"/>
      <c r="G25" s="166"/>
      <c r="H25" s="166"/>
      <c r="I25" s="166"/>
      <c r="J25" s="166"/>
      <c r="K25" s="166"/>
      <c r="L25" s="166"/>
      <c r="M25" s="166"/>
      <c r="N25" s="156" t="s">
        <v>240</v>
      </c>
      <c r="O25" s="156">
        <v>5</v>
      </c>
      <c r="P25" s="162"/>
      <c r="Q25" s="167"/>
      <c r="W25" s="143"/>
      <c r="X25" s="145"/>
      <c r="Y25" s="151"/>
      <c r="Z25" s="151"/>
      <c r="AA25" s="151"/>
      <c r="AB25" s="151"/>
      <c r="AC25" s="151"/>
      <c r="AE25" s="160"/>
      <c r="AF25" s="160"/>
      <c r="AG25" s="160"/>
      <c r="AH25" s="160"/>
      <c r="AI25" s="160"/>
      <c r="AJ25" s="160"/>
      <c r="AK25" s="160"/>
    </row>
    <row r="26" spans="1:37" ht="25" x14ac:dyDescent="0.35">
      <c r="A26" s="144"/>
      <c r="B26" s="157" t="s">
        <v>158</v>
      </c>
      <c r="C26" s="166">
        <f>0.009*91</f>
        <v>0.81899999999999995</v>
      </c>
      <c r="D26" s="166">
        <v>8.9999999999999993E-3</v>
      </c>
      <c r="E26" s="166">
        <v>8.9999999999999993E-3</v>
      </c>
      <c r="F26" s="166"/>
      <c r="G26" s="166"/>
      <c r="H26" s="166"/>
      <c r="I26" s="166"/>
      <c r="J26" s="166"/>
      <c r="K26" s="166"/>
      <c r="L26" s="166"/>
      <c r="M26" s="166"/>
      <c r="N26" s="156" t="s">
        <v>240</v>
      </c>
      <c r="O26" s="156">
        <v>5</v>
      </c>
      <c r="P26" s="162"/>
      <c r="Q26" s="158"/>
      <c r="W26" s="143"/>
      <c r="X26" s="145"/>
      <c r="Y26" s="151"/>
      <c r="Z26" s="151"/>
      <c r="AA26" s="151"/>
      <c r="AB26" s="145"/>
      <c r="AC26" s="151"/>
      <c r="AE26" s="143"/>
      <c r="AF26" s="145"/>
      <c r="AG26" s="145"/>
      <c r="AH26" s="145"/>
      <c r="AI26" s="145"/>
      <c r="AJ26" s="145"/>
      <c r="AK26" s="145"/>
    </row>
    <row r="27" spans="1:37" ht="16.5" customHeight="1" x14ac:dyDescent="0.35">
      <c r="A27" s="144"/>
      <c r="B27" s="157" t="s">
        <v>157</v>
      </c>
      <c r="C27" s="156">
        <f>600*91</f>
        <v>54600</v>
      </c>
      <c r="D27" s="156">
        <f>600*91</f>
        <v>54600</v>
      </c>
      <c r="E27" s="156">
        <f>600*91</f>
        <v>54600</v>
      </c>
      <c r="F27" s="156"/>
      <c r="G27" s="156"/>
      <c r="H27" s="156"/>
      <c r="I27" s="156"/>
      <c r="J27" s="156"/>
      <c r="K27" s="156"/>
      <c r="L27" s="156"/>
      <c r="M27" s="156"/>
      <c r="N27" s="156" t="s">
        <v>240</v>
      </c>
      <c r="O27" s="156">
        <v>6</v>
      </c>
      <c r="P27" s="162"/>
      <c r="Q27" s="158"/>
      <c r="W27" s="308"/>
      <c r="X27" s="308"/>
      <c r="Y27" s="308"/>
      <c r="Z27" s="308"/>
      <c r="AA27" s="308"/>
      <c r="AB27" s="308"/>
      <c r="AC27" s="308"/>
      <c r="AE27" s="143"/>
      <c r="AF27" s="164"/>
      <c r="AG27" s="164"/>
      <c r="AH27" s="164"/>
      <c r="AI27" s="164"/>
      <c r="AJ27" s="145"/>
      <c r="AK27" s="145"/>
    </row>
    <row r="28" spans="1:37" ht="16.5" customHeight="1" x14ac:dyDescent="0.35">
      <c r="A28" s="144"/>
      <c r="B28" s="157" t="s">
        <v>156</v>
      </c>
      <c r="C28" s="156" t="s">
        <v>45</v>
      </c>
      <c r="D28" s="156" t="s">
        <v>45</v>
      </c>
      <c r="E28" s="156" t="s">
        <v>45</v>
      </c>
      <c r="F28" s="156"/>
      <c r="G28" s="156"/>
      <c r="H28" s="156"/>
      <c r="I28" s="156"/>
      <c r="J28" s="156"/>
      <c r="K28" s="156"/>
      <c r="L28" s="156"/>
      <c r="M28" s="156"/>
      <c r="N28" s="156"/>
      <c r="O28" s="156"/>
      <c r="P28" s="162"/>
      <c r="Q28" s="158"/>
      <c r="W28" s="160"/>
      <c r="X28" s="160"/>
      <c r="Y28" s="160"/>
      <c r="Z28" s="160"/>
      <c r="AA28" s="160"/>
      <c r="AB28" s="160"/>
      <c r="AC28" s="160"/>
      <c r="AE28" s="143"/>
      <c r="AF28" s="164"/>
      <c r="AG28" s="164"/>
      <c r="AH28" s="164"/>
      <c r="AI28" s="164"/>
      <c r="AJ28" s="145"/>
      <c r="AK28" s="145"/>
    </row>
    <row r="29" spans="1:37" ht="16.5" customHeight="1" x14ac:dyDescent="0.35">
      <c r="A29" s="144"/>
      <c r="B29" s="165"/>
      <c r="C29" s="156"/>
      <c r="D29" s="156"/>
      <c r="E29" s="156"/>
      <c r="F29" s="156"/>
      <c r="G29" s="156"/>
      <c r="H29" s="156"/>
      <c r="I29" s="156"/>
      <c r="J29" s="156"/>
      <c r="K29" s="156"/>
      <c r="L29" s="156"/>
      <c r="M29" s="156"/>
      <c r="N29" s="156"/>
      <c r="O29" s="156"/>
      <c r="P29" s="162"/>
      <c r="Q29" s="158"/>
      <c r="W29" s="160"/>
      <c r="X29" s="160"/>
      <c r="Y29" s="160"/>
      <c r="Z29" s="160"/>
      <c r="AA29" s="160"/>
      <c r="AB29" s="160"/>
      <c r="AC29" s="160"/>
      <c r="AE29" s="143"/>
      <c r="AF29" s="164"/>
      <c r="AG29" s="164"/>
      <c r="AH29" s="164"/>
      <c r="AI29" s="164"/>
      <c r="AJ29" s="145"/>
      <c r="AK29" s="145"/>
    </row>
    <row r="30" spans="1:37" ht="15" customHeight="1" x14ac:dyDescent="0.35">
      <c r="A30" s="144"/>
      <c r="B30" s="163" t="s">
        <v>119</v>
      </c>
      <c r="C30" s="305"/>
      <c r="D30" s="306"/>
      <c r="E30" s="306"/>
      <c r="F30" s="306"/>
      <c r="G30" s="306"/>
      <c r="H30" s="306"/>
      <c r="I30" s="306"/>
      <c r="J30" s="306"/>
      <c r="K30" s="306"/>
      <c r="L30" s="306"/>
      <c r="M30" s="306"/>
      <c r="N30" s="306"/>
      <c r="O30" s="307"/>
      <c r="P30" s="162"/>
      <c r="Q30" s="158"/>
      <c r="W30" s="143"/>
      <c r="X30" s="161"/>
      <c r="Y30" s="161"/>
      <c r="Z30" s="145"/>
      <c r="AA30" s="145"/>
      <c r="AB30" s="145"/>
      <c r="AC30" s="151"/>
      <c r="AE30" s="308"/>
      <c r="AF30" s="308"/>
      <c r="AG30" s="308"/>
      <c r="AH30" s="308"/>
      <c r="AI30" s="308"/>
      <c r="AJ30" s="308"/>
      <c r="AK30" s="308"/>
    </row>
    <row r="31" spans="1:37" ht="15" customHeight="1" x14ac:dyDescent="0.35">
      <c r="A31" s="144"/>
      <c r="B31" s="157" t="s">
        <v>155</v>
      </c>
      <c r="C31" s="156">
        <v>33.299999999999997</v>
      </c>
      <c r="D31" s="156">
        <v>33.299999999999997</v>
      </c>
      <c r="E31" s="156">
        <v>33.299999999999997</v>
      </c>
      <c r="F31" s="156"/>
      <c r="G31" s="156"/>
      <c r="H31" s="156"/>
      <c r="I31" s="156"/>
      <c r="J31" s="156"/>
      <c r="K31" s="156"/>
      <c r="L31" s="156"/>
      <c r="M31" s="156"/>
      <c r="N31" s="156" t="s">
        <v>284</v>
      </c>
      <c r="O31" s="156"/>
      <c r="P31" s="162"/>
      <c r="Q31" s="158"/>
      <c r="W31" s="143"/>
      <c r="X31" s="161"/>
      <c r="Y31" s="161"/>
      <c r="Z31" s="145"/>
      <c r="AA31" s="145"/>
      <c r="AB31" s="145"/>
      <c r="AC31" s="151"/>
      <c r="AE31" s="160"/>
      <c r="AF31" s="160"/>
      <c r="AG31" s="160"/>
      <c r="AH31" s="160"/>
      <c r="AI31" s="160"/>
      <c r="AJ31" s="160"/>
      <c r="AK31" s="160"/>
    </row>
    <row r="32" spans="1:37" ht="29" x14ac:dyDescent="0.35">
      <c r="A32" s="144"/>
      <c r="B32" s="157" t="s">
        <v>154</v>
      </c>
      <c r="C32" s="156">
        <v>0.09</v>
      </c>
      <c r="D32" s="156">
        <v>0.09</v>
      </c>
      <c r="E32" s="156">
        <v>0.09</v>
      </c>
      <c r="F32" s="270"/>
      <c r="G32" s="270"/>
      <c r="H32" s="156"/>
      <c r="I32" s="156"/>
      <c r="J32" s="156"/>
      <c r="K32" s="156"/>
      <c r="L32" s="156"/>
      <c r="M32" s="156"/>
      <c r="N32" s="156" t="s">
        <v>284</v>
      </c>
      <c r="O32" s="156"/>
      <c r="P32" s="159"/>
      <c r="Q32" s="158"/>
      <c r="W32" s="143"/>
      <c r="X32" s="152"/>
      <c r="Y32" s="152"/>
      <c r="Z32" s="152"/>
      <c r="AA32" s="152"/>
      <c r="AB32" s="152"/>
      <c r="AC32" s="145"/>
      <c r="AE32" s="143"/>
      <c r="AF32" s="151"/>
      <c r="AG32" s="151"/>
      <c r="AH32" s="151"/>
      <c r="AI32" s="151"/>
      <c r="AJ32" s="151"/>
      <c r="AK32" s="145"/>
    </row>
    <row r="33" spans="1:37" ht="27" x14ac:dyDescent="0.35">
      <c r="A33" s="144"/>
      <c r="B33" s="157" t="s">
        <v>153</v>
      </c>
      <c r="C33" s="156" t="s">
        <v>152</v>
      </c>
      <c r="D33" s="156" t="s">
        <v>45</v>
      </c>
      <c r="E33" s="156" t="s">
        <v>45</v>
      </c>
      <c r="F33" s="156"/>
      <c r="G33" s="156"/>
      <c r="H33" s="156"/>
      <c r="I33" s="156"/>
      <c r="J33" s="156"/>
      <c r="K33" s="156"/>
      <c r="L33" s="156"/>
      <c r="M33" s="156"/>
      <c r="N33" s="155" t="s">
        <v>316</v>
      </c>
      <c r="O33" s="156">
        <v>6</v>
      </c>
      <c r="P33" s="153"/>
      <c r="Q33" s="145"/>
      <c r="W33" s="143"/>
      <c r="X33" s="152"/>
      <c r="Y33" s="152"/>
      <c r="Z33" s="152"/>
      <c r="AA33" s="152"/>
      <c r="AB33" s="152"/>
      <c r="AC33" s="145"/>
      <c r="AE33" s="143"/>
      <c r="AF33" s="151"/>
      <c r="AG33" s="151"/>
      <c r="AH33" s="151"/>
      <c r="AI33" s="151"/>
      <c r="AJ33" s="151"/>
      <c r="AK33" s="145"/>
    </row>
    <row r="34" spans="1:37" x14ac:dyDescent="0.35">
      <c r="A34" s="144"/>
      <c r="B34" s="178"/>
      <c r="C34" s="247"/>
      <c r="D34" s="247"/>
      <c r="E34" s="247"/>
      <c r="F34" s="247"/>
      <c r="G34" s="247"/>
      <c r="H34" s="247"/>
      <c r="I34" s="247"/>
      <c r="J34" s="247"/>
      <c r="K34" s="247"/>
      <c r="L34" s="247"/>
      <c r="M34" s="247"/>
      <c r="N34" s="145"/>
      <c r="O34" s="248"/>
      <c r="P34" s="249"/>
      <c r="Q34" s="145"/>
      <c r="W34" s="143"/>
      <c r="X34" s="152"/>
      <c r="Y34" s="152"/>
      <c r="Z34" s="152"/>
      <c r="AA34" s="152"/>
      <c r="AB34" s="152"/>
      <c r="AC34" s="145"/>
      <c r="AE34" s="143"/>
      <c r="AF34" s="151"/>
      <c r="AG34" s="151"/>
      <c r="AH34" s="151"/>
      <c r="AI34" s="151"/>
      <c r="AJ34" s="151"/>
      <c r="AK34" s="145"/>
    </row>
    <row r="35" spans="1:37" x14ac:dyDescent="0.35">
      <c r="A35" s="150" t="s">
        <v>52</v>
      </c>
      <c r="B35" s="143"/>
      <c r="C35" s="144"/>
      <c r="D35" s="144"/>
      <c r="E35" s="144"/>
      <c r="F35" s="144"/>
      <c r="G35" s="144"/>
      <c r="H35" s="144"/>
      <c r="I35" s="144"/>
      <c r="J35" s="144"/>
      <c r="K35" s="144"/>
      <c r="L35" s="144"/>
      <c r="M35" s="144"/>
      <c r="N35" s="144"/>
      <c r="O35" s="148"/>
      <c r="P35" s="144"/>
      <c r="Q35" s="144"/>
    </row>
    <row r="36" spans="1:37" x14ac:dyDescent="0.35">
      <c r="A36" s="148" t="s">
        <v>32</v>
      </c>
      <c r="B36" s="322" t="s">
        <v>151</v>
      </c>
      <c r="C36" s="322"/>
      <c r="D36" s="322"/>
      <c r="E36" s="322"/>
      <c r="F36" s="322"/>
      <c r="G36" s="322"/>
      <c r="H36" s="322"/>
      <c r="I36" s="322"/>
      <c r="J36" s="322"/>
      <c r="K36" s="322"/>
      <c r="L36" s="322"/>
      <c r="M36" s="322"/>
      <c r="N36" s="322"/>
      <c r="O36" s="322"/>
      <c r="P36" s="322"/>
      <c r="Q36" s="143"/>
    </row>
    <row r="37" spans="1:37" ht="24.75" customHeight="1" x14ac:dyDescent="0.35">
      <c r="A37" s="148" t="s">
        <v>28</v>
      </c>
      <c r="B37" s="323" t="s">
        <v>302</v>
      </c>
      <c r="C37" s="322"/>
      <c r="D37" s="322"/>
      <c r="E37" s="322"/>
      <c r="F37" s="322"/>
      <c r="G37" s="322"/>
      <c r="H37" s="322"/>
      <c r="I37" s="322"/>
      <c r="J37" s="322"/>
      <c r="K37" s="322"/>
      <c r="L37" s="322"/>
      <c r="M37" s="322"/>
      <c r="N37" s="322"/>
      <c r="O37" s="322"/>
      <c r="P37" s="322"/>
      <c r="Q37" s="143"/>
    </row>
    <row r="38" spans="1:37" ht="14.5" customHeight="1" x14ac:dyDescent="0.35">
      <c r="A38" s="148" t="s">
        <v>36</v>
      </c>
      <c r="B38" s="138" t="s">
        <v>306</v>
      </c>
      <c r="O38" s="138"/>
      <c r="Q38" s="143"/>
    </row>
    <row r="39" spans="1:37" x14ac:dyDescent="0.35">
      <c r="A39" s="148" t="s">
        <v>54</v>
      </c>
      <c r="B39" s="138" t="s">
        <v>318</v>
      </c>
      <c r="Q39" s="143"/>
    </row>
    <row r="40" spans="1:37" x14ac:dyDescent="0.35">
      <c r="A40" s="148" t="s">
        <v>55</v>
      </c>
      <c r="B40" s="322" t="s">
        <v>150</v>
      </c>
      <c r="C40" s="322"/>
      <c r="D40" s="322"/>
      <c r="E40" s="322"/>
      <c r="F40" s="322"/>
      <c r="G40" s="322"/>
      <c r="H40" s="322"/>
      <c r="I40" s="322"/>
      <c r="J40" s="322"/>
      <c r="K40" s="322"/>
      <c r="L40" s="322"/>
      <c r="M40" s="322"/>
      <c r="N40" s="322"/>
      <c r="O40" s="322"/>
      <c r="P40" s="322"/>
      <c r="Q40" s="143"/>
    </row>
    <row r="41" spans="1:37" x14ac:dyDescent="0.35">
      <c r="A41" s="148" t="s">
        <v>41</v>
      </c>
      <c r="B41" s="322" t="s">
        <v>319</v>
      </c>
      <c r="C41" s="322"/>
      <c r="D41" s="322"/>
      <c r="E41" s="322"/>
      <c r="F41" s="322"/>
      <c r="G41" s="322"/>
      <c r="H41" s="322"/>
      <c r="I41" s="322"/>
      <c r="J41" s="322"/>
      <c r="K41" s="322"/>
      <c r="L41" s="322"/>
      <c r="M41" s="322"/>
      <c r="N41" s="322"/>
      <c r="O41" s="322"/>
      <c r="P41" s="322"/>
      <c r="Q41" s="143"/>
    </row>
    <row r="42" spans="1:37" x14ac:dyDescent="0.35">
      <c r="A42" s="148" t="s">
        <v>56</v>
      </c>
      <c r="B42" s="322" t="s">
        <v>149</v>
      </c>
      <c r="C42" s="322"/>
      <c r="D42" s="322"/>
      <c r="E42" s="322"/>
      <c r="F42" s="322"/>
      <c r="G42" s="322"/>
      <c r="H42" s="322"/>
      <c r="I42" s="322"/>
      <c r="J42" s="322"/>
      <c r="K42" s="322"/>
      <c r="L42" s="322"/>
      <c r="M42" s="322"/>
      <c r="N42" s="322"/>
      <c r="O42" s="322"/>
      <c r="P42" s="322"/>
    </row>
    <row r="43" spans="1:37" s="138" customFormat="1" ht="14.5" customHeight="1" x14ac:dyDescent="0.35">
      <c r="A43" s="148" t="s">
        <v>49</v>
      </c>
      <c r="B43" s="324" t="s">
        <v>307</v>
      </c>
      <c r="C43" s="324"/>
      <c r="D43" s="324"/>
      <c r="E43" s="324"/>
      <c r="F43" s="324"/>
      <c r="G43" s="324"/>
      <c r="H43" s="324"/>
      <c r="I43" s="324"/>
      <c r="J43" s="324"/>
      <c r="K43" s="324"/>
      <c r="L43" s="324"/>
      <c r="M43" s="324"/>
      <c r="N43" s="324"/>
      <c r="O43" s="324"/>
      <c r="P43" s="324"/>
      <c r="Q43" s="143"/>
      <c r="S43" s="137"/>
      <c r="T43" s="137"/>
      <c r="U43" s="137"/>
      <c r="V43" s="137"/>
      <c r="W43" s="137"/>
      <c r="X43" s="137"/>
      <c r="Y43" s="137"/>
      <c r="Z43" s="137"/>
      <c r="AA43" s="137"/>
      <c r="AB43" s="137"/>
      <c r="AC43" s="137"/>
      <c r="AD43" s="137"/>
      <c r="AE43" s="137"/>
      <c r="AF43" s="137"/>
      <c r="AG43" s="137"/>
      <c r="AH43" s="137"/>
      <c r="AI43" s="137"/>
      <c r="AJ43" s="137"/>
      <c r="AK43" s="137"/>
    </row>
    <row r="44" spans="1:37" s="138" customFormat="1" x14ac:dyDescent="0.35">
      <c r="A44" s="148" t="s">
        <v>57</v>
      </c>
      <c r="B44" s="322" t="s">
        <v>148</v>
      </c>
      <c r="C44" s="322"/>
      <c r="D44" s="322"/>
      <c r="E44" s="322"/>
      <c r="F44" s="322"/>
      <c r="G44" s="322"/>
      <c r="H44" s="322"/>
      <c r="I44" s="322"/>
      <c r="J44" s="322"/>
      <c r="K44" s="322"/>
      <c r="L44" s="322"/>
      <c r="M44" s="322"/>
      <c r="N44" s="322"/>
      <c r="O44" s="322"/>
      <c r="P44" s="322"/>
      <c r="Q44" s="144"/>
      <c r="S44" s="137"/>
      <c r="T44" s="137"/>
      <c r="U44" s="137"/>
      <c r="V44" s="137"/>
      <c r="W44" s="137"/>
      <c r="X44" s="137"/>
      <c r="Y44" s="137"/>
      <c r="Z44" s="137"/>
      <c r="AA44" s="137"/>
      <c r="AB44" s="137"/>
      <c r="AC44" s="137"/>
      <c r="AD44" s="137"/>
      <c r="AE44" s="137"/>
      <c r="AF44" s="137"/>
      <c r="AG44" s="137"/>
      <c r="AH44" s="137"/>
      <c r="AI44" s="137"/>
      <c r="AJ44" s="137"/>
      <c r="AK44" s="137"/>
    </row>
    <row r="45" spans="1:37" s="138" customFormat="1" x14ac:dyDescent="0.35">
      <c r="A45" s="148" t="s">
        <v>147</v>
      </c>
      <c r="B45" s="322" t="s">
        <v>146</v>
      </c>
      <c r="C45" s="322"/>
      <c r="D45" s="322"/>
      <c r="E45" s="322"/>
      <c r="F45" s="322"/>
      <c r="G45" s="322"/>
      <c r="H45" s="322"/>
      <c r="I45" s="322"/>
      <c r="J45" s="322"/>
      <c r="K45" s="322"/>
      <c r="L45" s="322"/>
      <c r="M45" s="322"/>
      <c r="N45" s="322"/>
      <c r="O45" s="322"/>
      <c r="P45" s="322"/>
      <c r="Q45" s="144"/>
      <c r="S45" s="137"/>
      <c r="T45" s="137"/>
      <c r="U45" s="137"/>
      <c r="V45" s="137"/>
      <c r="W45" s="137"/>
      <c r="X45" s="137"/>
      <c r="Y45" s="137"/>
      <c r="Z45" s="137"/>
      <c r="AA45" s="137"/>
      <c r="AB45" s="137"/>
      <c r="AC45" s="137"/>
      <c r="AD45" s="137"/>
      <c r="AE45" s="137"/>
      <c r="AF45" s="137"/>
      <c r="AG45" s="137"/>
      <c r="AH45" s="137"/>
      <c r="AI45" s="137"/>
      <c r="AJ45" s="137"/>
      <c r="AK45" s="137"/>
    </row>
    <row r="46" spans="1:37" s="138" customFormat="1" x14ac:dyDescent="0.35">
      <c r="A46" s="148" t="s">
        <v>194</v>
      </c>
      <c r="B46" s="322" t="s">
        <v>301</v>
      </c>
      <c r="C46" s="322"/>
      <c r="D46" s="322"/>
      <c r="E46" s="322"/>
      <c r="F46" s="322"/>
      <c r="G46" s="322"/>
      <c r="H46" s="322"/>
      <c r="I46" s="322"/>
      <c r="J46" s="322"/>
      <c r="K46" s="322"/>
      <c r="L46" s="322"/>
      <c r="M46" s="322"/>
      <c r="N46" s="322"/>
      <c r="O46" s="322"/>
      <c r="P46" s="322"/>
      <c r="Q46" s="143"/>
      <c r="S46" s="137"/>
      <c r="T46" s="137"/>
      <c r="U46" s="137"/>
      <c r="V46" s="137"/>
      <c r="W46" s="137"/>
      <c r="X46" s="137"/>
      <c r="Y46" s="137"/>
      <c r="Z46" s="137"/>
      <c r="AA46" s="137"/>
      <c r="AB46" s="137"/>
      <c r="AC46" s="137"/>
      <c r="AD46" s="137"/>
      <c r="AE46" s="137"/>
      <c r="AF46" s="137"/>
      <c r="AG46" s="137"/>
      <c r="AH46" s="137"/>
      <c r="AI46" s="137"/>
      <c r="AJ46" s="137"/>
      <c r="AK46" s="137"/>
    </row>
    <row r="47" spans="1:37" s="138" customFormat="1" x14ac:dyDescent="0.35">
      <c r="A47" s="148" t="s">
        <v>195</v>
      </c>
      <c r="B47" s="322" t="s">
        <v>308</v>
      </c>
      <c r="C47" s="322"/>
      <c r="D47" s="322"/>
      <c r="E47" s="322"/>
      <c r="F47" s="322"/>
      <c r="G47" s="322"/>
      <c r="H47" s="322"/>
      <c r="I47" s="322"/>
      <c r="J47" s="322"/>
      <c r="K47" s="322"/>
      <c r="L47" s="322"/>
      <c r="M47" s="322"/>
      <c r="N47" s="322"/>
      <c r="O47" s="322"/>
      <c r="P47" s="322"/>
      <c r="Q47" s="143"/>
      <c r="S47" s="137"/>
      <c r="T47" s="137"/>
      <c r="U47" s="137"/>
      <c r="V47" s="137"/>
      <c r="W47" s="137"/>
      <c r="X47" s="137"/>
      <c r="Y47" s="137"/>
      <c r="Z47" s="137"/>
      <c r="AA47" s="137"/>
      <c r="AB47" s="137"/>
      <c r="AC47" s="137"/>
      <c r="AD47" s="137"/>
      <c r="AE47" s="137"/>
      <c r="AF47" s="137"/>
      <c r="AG47" s="137"/>
      <c r="AH47" s="137"/>
      <c r="AI47" s="137"/>
      <c r="AJ47" s="137"/>
      <c r="AK47" s="137"/>
    </row>
    <row r="48" spans="1:37" s="138" customFormat="1" x14ac:dyDescent="0.35">
      <c r="A48" s="148" t="s">
        <v>240</v>
      </c>
      <c r="B48" s="138" t="s">
        <v>309</v>
      </c>
      <c r="C48" s="351"/>
      <c r="D48" s="351"/>
      <c r="E48" s="351"/>
      <c r="F48" s="143"/>
      <c r="G48" s="143"/>
      <c r="H48" s="143"/>
      <c r="I48" s="143"/>
      <c r="J48" s="143"/>
      <c r="K48" s="143"/>
      <c r="L48" s="143"/>
      <c r="M48" s="143"/>
      <c r="N48" s="143"/>
      <c r="O48" s="143"/>
      <c r="P48" s="143"/>
      <c r="Q48" s="143"/>
      <c r="S48" s="137"/>
      <c r="T48" s="137"/>
      <c r="U48" s="137"/>
      <c r="V48" s="137"/>
      <c r="W48" s="137"/>
      <c r="X48" s="137"/>
      <c r="Y48" s="137"/>
      <c r="Z48" s="137"/>
      <c r="AA48" s="137"/>
      <c r="AB48" s="137"/>
      <c r="AC48" s="137"/>
      <c r="AD48" s="137"/>
      <c r="AE48" s="137"/>
      <c r="AF48" s="137"/>
      <c r="AG48" s="137"/>
      <c r="AH48" s="137"/>
      <c r="AI48" s="137"/>
      <c r="AJ48" s="137"/>
      <c r="AK48" s="137"/>
    </row>
    <row r="49" spans="1:37" s="138" customFormat="1" x14ac:dyDescent="0.35">
      <c r="A49" s="148" t="s">
        <v>279</v>
      </c>
      <c r="B49" s="138" t="s">
        <v>311</v>
      </c>
      <c r="C49" s="266"/>
      <c r="D49" s="266"/>
      <c r="E49" s="266"/>
      <c r="F49" s="143"/>
      <c r="G49" s="143"/>
      <c r="H49" s="143"/>
      <c r="I49" s="143"/>
      <c r="J49" s="143"/>
      <c r="K49" s="143"/>
      <c r="L49" s="143"/>
      <c r="M49" s="143"/>
      <c r="N49" s="143"/>
      <c r="O49" s="143"/>
      <c r="P49" s="143"/>
      <c r="Q49" s="143"/>
      <c r="S49" s="137"/>
      <c r="T49" s="137"/>
      <c r="U49" s="137"/>
      <c r="V49" s="137"/>
      <c r="W49" s="137"/>
      <c r="X49" s="137"/>
      <c r="Y49" s="137"/>
      <c r="Z49" s="137"/>
      <c r="AA49" s="137"/>
      <c r="AB49" s="137"/>
      <c r="AC49" s="137"/>
      <c r="AD49" s="137"/>
      <c r="AE49" s="137"/>
      <c r="AF49" s="137"/>
      <c r="AG49" s="137"/>
      <c r="AH49" s="137"/>
      <c r="AI49" s="137"/>
      <c r="AJ49" s="137"/>
      <c r="AK49" s="137"/>
    </row>
    <row r="50" spans="1:37" s="138" customFormat="1" x14ac:dyDescent="0.35">
      <c r="A50" s="148" t="s">
        <v>284</v>
      </c>
      <c r="B50" s="138" t="s">
        <v>313</v>
      </c>
      <c r="C50" s="351"/>
      <c r="D50" s="351"/>
      <c r="E50" s="351"/>
      <c r="F50" s="143"/>
      <c r="G50" s="143"/>
      <c r="H50" s="143"/>
      <c r="I50" s="143"/>
      <c r="J50" s="143"/>
      <c r="K50" s="143"/>
      <c r="L50" s="143"/>
      <c r="M50" s="143"/>
      <c r="N50" s="143"/>
      <c r="O50" s="143"/>
      <c r="P50" s="143"/>
      <c r="Q50" s="143"/>
      <c r="S50" s="137"/>
      <c r="T50" s="137"/>
      <c r="U50" s="137"/>
      <c r="V50" s="137"/>
      <c r="W50" s="137"/>
      <c r="X50" s="137"/>
      <c r="Y50" s="137"/>
      <c r="Z50" s="137"/>
      <c r="AA50" s="137"/>
      <c r="AB50" s="137"/>
      <c r="AC50" s="137"/>
      <c r="AD50" s="137"/>
      <c r="AE50" s="137"/>
      <c r="AF50" s="137"/>
      <c r="AG50" s="137"/>
      <c r="AH50" s="137"/>
      <c r="AI50" s="137"/>
      <c r="AJ50" s="137"/>
      <c r="AK50" s="137"/>
    </row>
    <row r="51" spans="1:37" s="138" customFormat="1" x14ac:dyDescent="0.35">
      <c r="A51" s="148" t="s">
        <v>293</v>
      </c>
      <c r="B51" s="138" t="s">
        <v>315</v>
      </c>
      <c r="C51" s="351"/>
      <c r="D51" s="351"/>
      <c r="E51" s="351"/>
      <c r="F51" s="143"/>
      <c r="G51" s="143"/>
      <c r="H51" s="143"/>
      <c r="I51" s="143"/>
      <c r="J51" s="143"/>
      <c r="K51" s="143"/>
      <c r="L51" s="143"/>
      <c r="M51" s="143"/>
      <c r="N51" s="143"/>
      <c r="O51" s="143"/>
      <c r="P51" s="143"/>
      <c r="Q51" s="143"/>
      <c r="S51" s="137"/>
      <c r="T51" s="137"/>
      <c r="U51" s="137"/>
      <c r="V51" s="137"/>
      <c r="W51" s="137"/>
      <c r="X51" s="137"/>
      <c r="Y51" s="137"/>
      <c r="Z51" s="137"/>
      <c r="AA51" s="137"/>
      <c r="AB51" s="137"/>
      <c r="AC51" s="137"/>
      <c r="AD51" s="137"/>
      <c r="AE51" s="137"/>
      <c r="AF51" s="137"/>
      <c r="AG51" s="137"/>
      <c r="AH51" s="137"/>
      <c r="AI51" s="137"/>
      <c r="AJ51" s="137"/>
      <c r="AK51" s="137"/>
    </row>
    <row r="52" spans="1:37" s="138" customFormat="1" x14ac:dyDescent="0.35">
      <c r="C52" s="351"/>
      <c r="D52" s="351"/>
      <c r="E52" s="351"/>
      <c r="F52" s="143"/>
      <c r="G52" s="143"/>
      <c r="H52" s="143"/>
      <c r="I52" s="143"/>
      <c r="J52" s="143"/>
      <c r="K52" s="143"/>
      <c r="L52" s="143"/>
      <c r="M52" s="143"/>
      <c r="N52" s="143"/>
      <c r="O52" s="143"/>
      <c r="P52" s="143"/>
      <c r="Q52" s="143"/>
      <c r="S52" s="137"/>
      <c r="T52" s="137"/>
      <c r="U52" s="137"/>
      <c r="V52" s="137"/>
      <c r="W52" s="137"/>
      <c r="X52" s="137"/>
      <c r="Y52" s="137"/>
      <c r="Z52" s="137"/>
      <c r="AA52" s="137"/>
      <c r="AB52" s="137"/>
      <c r="AC52" s="137"/>
      <c r="AD52" s="137"/>
      <c r="AE52" s="137"/>
      <c r="AF52" s="137"/>
      <c r="AG52" s="137"/>
      <c r="AH52" s="137"/>
      <c r="AI52" s="137"/>
      <c r="AJ52" s="137"/>
      <c r="AK52" s="137"/>
    </row>
    <row r="53" spans="1:37" s="138" customFormat="1" x14ac:dyDescent="0.35">
      <c r="A53" s="105" t="s">
        <v>109</v>
      </c>
      <c r="C53" s="351"/>
      <c r="D53" s="351"/>
      <c r="E53" s="351"/>
      <c r="F53" s="143"/>
      <c r="G53" s="143"/>
      <c r="H53" s="143"/>
      <c r="I53" s="143"/>
      <c r="J53" s="143"/>
      <c r="K53" s="143"/>
      <c r="L53" s="143"/>
      <c r="M53" s="143"/>
      <c r="N53" s="143"/>
      <c r="O53" s="143"/>
      <c r="P53" s="143"/>
      <c r="Q53" s="143"/>
      <c r="S53" s="137"/>
      <c r="T53" s="137"/>
      <c r="U53" s="137"/>
      <c r="V53" s="137"/>
      <c r="W53" s="137"/>
      <c r="X53" s="137"/>
      <c r="Y53" s="137"/>
      <c r="Z53" s="137"/>
      <c r="AA53" s="137"/>
      <c r="AB53" s="137"/>
      <c r="AC53" s="137"/>
      <c r="AD53" s="137"/>
      <c r="AE53" s="137"/>
      <c r="AF53" s="137"/>
      <c r="AG53" s="137"/>
      <c r="AH53" s="137"/>
      <c r="AI53" s="137"/>
      <c r="AJ53" s="137"/>
      <c r="AK53" s="137"/>
    </row>
    <row r="54" spans="1:37" s="138" customFormat="1" x14ac:dyDescent="0.35">
      <c r="A54" s="148">
        <v>1</v>
      </c>
      <c r="B54" t="s">
        <v>303</v>
      </c>
      <c r="C54" s="351"/>
      <c r="D54" s="351"/>
      <c r="E54" s="351"/>
      <c r="F54" s="143"/>
      <c r="G54" s="143"/>
      <c r="H54" s="143"/>
      <c r="I54" s="143"/>
      <c r="J54" s="143"/>
      <c r="K54" s="143"/>
      <c r="L54" s="143"/>
      <c r="M54" s="143"/>
      <c r="N54" s="143"/>
      <c r="O54" s="143"/>
      <c r="P54" s="143"/>
      <c r="Q54" s="143"/>
      <c r="S54" s="137"/>
      <c r="T54" s="137"/>
      <c r="U54" s="137"/>
      <c r="V54" s="137"/>
      <c r="W54" s="137"/>
      <c r="X54" s="137"/>
      <c r="Y54" s="137"/>
      <c r="Z54" s="137"/>
      <c r="AA54" s="137"/>
      <c r="AB54" s="137"/>
      <c r="AC54" s="137"/>
      <c r="AD54" s="137"/>
      <c r="AE54" s="137"/>
      <c r="AF54" s="137"/>
      <c r="AG54" s="137"/>
      <c r="AH54" s="137"/>
      <c r="AI54" s="137"/>
      <c r="AJ54" s="137"/>
      <c r="AK54" s="137"/>
    </row>
    <row r="55" spans="1:37" s="138" customFormat="1" x14ac:dyDescent="0.35">
      <c r="A55" s="148">
        <v>2</v>
      </c>
      <c r="B55" t="s">
        <v>145</v>
      </c>
      <c r="C55" s="351"/>
      <c r="D55" s="351"/>
      <c r="E55" s="351"/>
      <c r="F55" s="143"/>
      <c r="G55" s="143"/>
      <c r="H55" s="143"/>
      <c r="I55" s="143"/>
      <c r="J55" s="143"/>
      <c r="K55" s="143"/>
      <c r="L55" s="143"/>
      <c r="M55" s="143"/>
      <c r="N55" s="143"/>
      <c r="O55" s="143"/>
      <c r="P55" s="143"/>
      <c r="Q55" s="143"/>
      <c r="S55" s="137"/>
      <c r="T55" s="137"/>
      <c r="U55" s="137"/>
      <c r="V55" s="137"/>
      <c r="W55" s="137"/>
      <c r="X55" s="137"/>
      <c r="Y55" s="137"/>
      <c r="Z55" s="137"/>
      <c r="AA55" s="137"/>
      <c r="AB55" s="137"/>
      <c r="AC55" s="137"/>
      <c r="AD55" s="137"/>
      <c r="AE55" s="137"/>
      <c r="AF55" s="137"/>
      <c r="AG55" s="137"/>
      <c r="AH55" s="137"/>
      <c r="AI55" s="137"/>
      <c r="AJ55" s="137"/>
      <c r="AK55" s="137"/>
    </row>
    <row r="56" spans="1:37" s="138" customFormat="1" x14ac:dyDescent="0.35">
      <c r="A56" s="148">
        <v>3</v>
      </c>
      <c r="B56" s="58" t="s">
        <v>304</v>
      </c>
      <c r="C56" s="351"/>
      <c r="D56" s="351"/>
      <c r="E56" s="351"/>
      <c r="F56" s="143"/>
      <c r="G56" s="143"/>
      <c r="H56" s="143"/>
      <c r="I56" s="143"/>
      <c r="J56" s="143"/>
      <c r="K56" s="143"/>
      <c r="L56" s="143"/>
      <c r="M56" s="143"/>
      <c r="N56" s="143"/>
      <c r="O56" s="143"/>
      <c r="P56" s="143"/>
      <c r="Q56" s="143"/>
      <c r="S56" s="137"/>
      <c r="T56" s="137"/>
      <c r="U56" s="137"/>
      <c r="V56" s="137"/>
      <c r="W56" s="137"/>
      <c r="X56" s="137"/>
      <c r="Y56" s="137"/>
      <c r="Z56" s="137"/>
      <c r="AA56" s="137"/>
      <c r="AB56" s="137"/>
      <c r="AC56" s="137"/>
      <c r="AD56" s="137"/>
      <c r="AE56" s="137"/>
      <c r="AF56" s="137"/>
      <c r="AG56" s="137"/>
      <c r="AH56" s="137"/>
      <c r="AI56" s="137"/>
      <c r="AJ56" s="137"/>
      <c r="AK56" s="137"/>
    </row>
    <row r="57" spans="1:37" s="138" customFormat="1" x14ac:dyDescent="0.35">
      <c r="A57" s="148">
        <v>4</v>
      </c>
      <c r="B57" s="58" t="s">
        <v>305</v>
      </c>
      <c r="C57" s="351"/>
      <c r="D57" s="351"/>
      <c r="E57" s="351"/>
      <c r="F57" s="143"/>
      <c r="G57" s="143"/>
      <c r="H57" s="143"/>
      <c r="I57" s="143"/>
      <c r="J57" s="143"/>
      <c r="K57" s="143"/>
      <c r="L57" s="143"/>
      <c r="M57" s="143"/>
      <c r="N57" s="143"/>
      <c r="O57" s="143"/>
      <c r="P57" s="143"/>
      <c r="Q57" s="143"/>
      <c r="S57" s="137"/>
      <c r="T57" s="137"/>
      <c r="U57" s="137"/>
      <c r="V57" s="137"/>
      <c r="W57" s="137"/>
      <c r="X57" s="137"/>
      <c r="Y57" s="137"/>
      <c r="Z57" s="137"/>
      <c r="AA57" s="137"/>
      <c r="AB57" s="137"/>
      <c r="AC57" s="137"/>
      <c r="AD57" s="137"/>
      <c r="AE57" s="137"/>
      <c r="AF57" s="137"/>
      <c r="AG57" s="137"/>
      <c r="AH57" s="137"/>
      <c r="AI57" s="137"/>
      <c r="AJ57" s="137"/>
      <c r="AK57" s="137"/>
    </row>
    <row r="58" spans="1:37" s="138" customFormat="1" x14ac:dyDescent="0.35">
      <c r="A58" s="148">
        <v>5</v>
      </c>
      <c r="B58" s="58" t="s">
        <v>312</v>
      </c>
      <c r="C58" s="143"/>
      <c r="D58" s="143"/>
      <c r="E58" s="143"/>
      <c r="F58" s="143"/>
      <c r="G58" s="143"/>
      <c r="H58" s="143"/>
      <c r="I58" s="143"/>
      <c r="J58" s="143"/>
      <c r="K58" s="143"/>
      <c r="L58" s="143"/>
      <c r="M58" s="143"/>
      <c r="N58" s="143"/>
      <c r="O58" s="143"/>
      <c r="P58" s="143"/>
      <c r="Q58" s="143"/>
      <c r="S58" s="137"/>
      <c r="T58" s="137"/>
      <c r="U58" s="137"/>
      <c r="V58" s="137"/>
      <c r="W58" s="137"/>
      <c r="X58" s="137"/>
      <c r="Y58" s="137"/>
      <c r="Z58" s="137"/>
      <c r="AA58" s="137"/>
      <c r="AB58" s="137"/>
      <c r="AC58" s="137"/>
      <c r="AD58" s="137"/>
      <c r="AE58" s="137"/>
      <c r="AF58" s="137"/>
      <c r="AG58" s="137"/>
      <c r="AH58" s="137"/>
      <c r="AI58" s="137"/>
      <c r="AJ58" s="137"/>
      <c r="AK58" s="137"/>
    </row>
    <row r="59" spans="1:37" s="138" customFormat="1" x14ac:dyDescent="0.35">
      <c r="A59" s="148">
        <v>6</v>
      </c>
      <c r="B59" s="58" t="s">
        <v>314</v>
      </c>
      <c r="C59" s="143"/>
      <c r="D59" s="143"/>
      <c r="E59" s="143"/>
      <c r="F59" s="143"/>
      <c r="G59" s="143"/>
      <c r="H59" s="143"/>
      <c r="I59" s="143"/>
      <c r="J59" s="143"/>
      <c r="K59" s="143"/>
      <c r="L59" s="143"/>
      <c r="M59" s="143"/>
      <c r="N59" s="143"/>
      <c r="O59" s="143"/>
      <c r="P59" s="143"/>
      <c r="Q59" s="143"/>
      <c r="S59" s="137"/>
      <c r="T59" s="137"/>
      <c r="U59" s="137"/>
      <c r="V59" s="137"/>
      <c r="W59" s="137"/>
      <c r="X59" s="137"/>
      <c r="Y59" s="137"/>
      <c r="Z59" s="137"/>
      <c r="AA59" s="137"/>
      <c r="AB59" s="137"/>
      <c r="AC59" s="137"/>
      <c r="AD59" s="137"/>
      <c r="AE59" s="137"/>
      <c r="AF59" s="137"/>
      <c r="AG59" s="137"/>
      <c r="AH59" s="137"/>
      <c r="AI59" s="137"/>
      <c r="AJ59" s="137"/>
      <c r="AK59" s="137"/>
    </row>
    <row r="60" spans="1:37" s="138" customFormat="1" x14ac:dyDescent="0.35">
      <c r="A60" s="148"/>
      <c r="B60" s="143"/>
      <c r="C60" s="143"/>
      <c r="D60" s="143"/>
      <c r="E60" s="143"/>
      <c r="F60" s="143"/>
      <c r="G60" s="143"/>
      <c r="H60" s="143"/>
      <c r="I60" s="143"/>
      <c r="J60" s="143"/>
      <c r="K60" s="143"/>
      <c r="L60" s="143"/>
      <c r="M60" s="143"/>
      <c r="N60" s="143"/>
      <c r="O60" s="143"/>
      <c r="P60" s="143"/>
      <c r="Q60" s="143"/>
      <c r="S60" s="137"/>
      <c r="T60" s="137"/>
      <c r="U60" s="137"/>
      <c r="V60" s="137"/>
      <c r="W60" s="137"/>
      <c r="X60" s="137"/>
      <c r="Y60" s="137"/>
      <c r="Z60" s="137"/>
      <c r="AA60" s="137"/>
      <c r="AB60" s="137"/>
      <c r="AC60" s="137"/>
      <c r="AD60" s="137"/>
      <c r="AE60" s="137"/>
      <c r="AF60" s="137"/>
      <c r="AG60" s="137"/>
      <c r="AH60" s="137"/>
      <c r="AI60" s="137"/>
      <c r="AJ60" s="137"/>
      <c r="AK60" s="137"/>
    </row>
    <row r="61" spans="1:37" s="138" customFormat="1" x14ac:dyDescent="0.35">
      <c r="A61" s="148"/>
      <c r="B61" s="143"/>
      <c r="C61" s="143"/>
      <c r="D61" s="143"/>
      <c r="E61" s="143"/>
      <c r="F61" s="143"/>
      <c r="G61" s="143"/>
      <c r="H61" s="143"/>
      <c r="I61" s="143"/>
      <c r="J61" s="143"/>
      <c r="K61" s="143"/>
      <c r="L61" s="143"/>
      <c r="M61" s="143"/>
      <c r="N61" s="143"/>
      <c r="O61" s="143"/>
      <c r="P61" s="143"/>
      <c r="Q61" s="143"/>
      <c r="S61" s="137"/>
      <c r="T61" s="137"/>
      <c r="U61" s="137"/>
      <c r="V61" s="137"/>
      <c r="W61" s="137"/>
      <c r="X61" s="137"/>
      <c r="Y61" s="137"/>
      <c r="Z61" s="137"/>
      <c r="AA61" s="137"/>
      <c r="AB61" s="137"/>
      <c r="AC61" s="137"/>
      <c r="AD61" s="137"/>
      <c r="AE61" s="137"/>
      <c r="AF61" s="137"/>
      <c r="AG61" s="137"/>
      <c r="AH61" s="137"/>
      <c r="AI61" s="137"/>
      <c r="AJ61" s="137"/>
      <c r="AK61" s="137"/>
    </row>
    <row r="62" spans="1:37" s="138" customFormat="1" x14ac:dyDescent="0.35">
      <c r="A62" s="147"/>
      <c r="B62" s="322"/>
      <c r="C62" s="322"/>
      <c r="D62" s="322"/>
      <c r="E62" s="322"/>
      <c r="F62" s="322"/>
      <c r="G62" s="322"/>
      <c r="H62" s="322"/>
      <c r="I62" s="322"/>
      <c r="J62" s="322"/>
      <c r="K62" s="322"/>
      <c r="L62" s="322"/>
      <c r="M62" s="322"/>
      <c r="N62" s="322"/>
      <c r="O62" s="322"/>
      <c r="P62" s="322"/>
      <c r="Q62" s="146"/>
      <c r="S62" s="137"/>
      <c r="T62" s="137"/>
      <c r="U62" s="137"/>
      <c r="V62" s="137"/>
      <c r="W62" s="137"/>
      <c r="X62" s="137"/>
      <c r="Y62" s="137"/>
      <c r="Z62" s="137"/>
      <c r="AA62" s="137"/>
      <c r="AB62" s="137"/>
      <c r="AC62" s="137"/>
      <c r="AD62" s="137"/>
      <c r="AE62" s="137"/>
      <c r="AF62" s="137"/>
      <c r="AG62" s="137"/>
      <c r="AH62" s="137"/>
      <c r="AI62" s="137"/>
      <c r="AJ62" s="137"/>
      <c r="AK62" s="137"/>
    </row>
    <row r="63" spans="1:37" s="138" customFormat="1" x14ac:dyDescent="0.35">
      <c r="A63" s="147"/>
      <c r="B63" s="324"/>
      <c r="C63" s="324"/>
      <c r="D63" s="324"/>
      <c r="E63" s="324"/>
      <c r="F63" s="324"/>
      <c r="G63" s="324"/>
      <c r="H63" s="324"/>
      <c r="I63" s="324"/>
      <c r="J63" s="324"/>
      <c r="K63" s="324"/>
      <c r="L63" s="324"/>
      <c r="M63" s="324"/>
      <c r="N63" s="324"/>
      <c r="O63" s="324"/>
      <c r="P63" s="324"/>
      <c r="Q63" s="146"/>
      <c r="S63" s="137"/>
      <c r="T63" s="137"/>
      <c r="U63" s="137"/>
      <c r="V63" s="137"/>
      <c r="W63" s="137"/>
      <c r="X63" s="137"/>
      <c r="Y63" s="137"/>
      <c r="Z63" s="137"/>
      <c r="AA63" s="137"/>
      <c r="AB63" s="137"/>
      <c r="AC63" s="137"/>
      <c r="AD63" s="137"/>
      <c r="AE63" s="137"/>
      <c r="AF63" s="137"/>
      <c r="AG63" s="137"/>
      <c r="AH63" s="137"/>
      <c r="AI63" s="137"/>
      <c r="AJ63" s="137"/>
      <c r="AK63" s="137"/>
    </row>
    <row r="64" spans="1:37" s="138" customFormat="1" x14ac:dyDescent="0.35">
      <c r="A64" s="144"/>
      <c r="B64" s="325"/>
      <c r="C64" s="325"/>
      <c r="D64" s="325"/>
      <c r="E64" s="325"/>
      <c r="F64" s="325"/>
      <c r="G64" s="325"/>
      <c r="H64" s="325"/>
      <c r="I64" s="325"/>
      <c r="J64" s="325"/>
      <c r="K64" s="325"/>
      <c r="L64" s="325"/>
      <c r="M64" s="325"/>
      <c r="N64" s="325"/>
      <c r="O64" s="325"/>
      <c r="P64" s="325"/>
      <c r="Q64" s="146"/>
      <c r="S64" s="137"/>
      <c r="T64" s="137"/>
      <c r="U64" s="137"/>
      <c r="V64" s="137"/>
      <c r="W64" s="137"/>
      <c r="X64" s="137"/>
      <c r="Y64" s="137"/>
      <c r="Z64" s="137"/>
      <c r="AA64" s="137"/>
      <c r="AB64" s="137"/>
      <c r="AC64" s="137"/>
      <c r="AD64" s="137"/>
      <c r="AE64" s="137"/>
      <c r="AF64" s="137"/>
      <c r="AG64" s="137"/>
      <c r="AH64" s="137"/>
      <c r="AI64" s="137"/>
      <c r="AJ64" s="137"/>
      <c r="AK64" s="137"/>
    </row>
    <row r="65" spans="1:37" s="138" customFormat="1" x14ac:dyDescent="0.35">
      <c r="A65" s="144"/>
      <c r="B65" s="353"/>
      <c r="C65" s="149"/>
      <c r="D65" s="149"/>
      <c r="E65" s="149"/>
      <c r="F65" s="149"/>
      <c r="G65" s="149"/>
      <c r="H65" s="149"/>
      <c r="I65" s="149"/>
      <c r="J65" s="149"/>
      <c r="K65" s="149"/>
      <c r="L65" s="149"/>
      <c r="M65" s="149"/>
      <c r="N65" s="149"/>
      <c r="O65" s="149"/>
      <c r="P65" s="149"/>
      <c r="Q65" s="143"/>
      <c r="S65" s="137"/>
      <c r="T65" s="137"/>
      <c r="U65" s="137"/>
      <c r="V65" s="137"/>
      <c r="W65" s="137"/>
      <c r="X65" s="137"/>
      <c r="Y65" s="137"/>
      <c r="Z65" s="137"/>
      <c r="AA65" s="137"/>
      <c r="AB65" s="137"/>
      <c r="AC65" s="137"/>
      <c r="AD65" s="137"/>
      <c r="AE65" s="137"/>
      <c r="AF65" s="137"/>
      <c r="AG65" s="137"/>
      <c r="AH65" s="137"/>
      <c r="AI65" s="137"/>
      <c r="AJ65" s="137"/>
      <c r="AK65" s="137"/>
    </row>
    <row r="66" spans="1:37" s="138" customFormat="1" x14ac:dyDescent="0.35">
      <c r="A66" s="144"/>
      <c r="B66" s="266"/>
      <c r="C66" s="149"/>
      <c r="D66" s="149"/>
      <c r="E66" s="149"/>
      <c r="F66" s="149"/>
      <c r="G66" s="149"/>
      <c r="H66" s="149"/>
      <c r="I66" s="149"/>
      <c r="J66" s="149"/>
      <c r="K66" s="149"/>
      <c r="L66" s="149"/>
      <c r="M66" s="149"/>
      <c r="N66" s="149"/>
      <c r="O66" s="149"/>
      <c r="P66" s="149"/>
      <c r="Q66" s="143"/>
      <c r="S66" s="137"/>
      <c r="T66" s="137"/>
      <c r="U66" s="137"/>
      <c r="V66" s="137"/>
      <c r="W66" s="137"/>
      <c r="X66" s="137"/>
      <c r="Y66" s="137"/>
      <c r="Z66" s="137"/>
      <c r="AA66" s="137"/>
      <c r="AB66" s="137"/>
      <c r="AC66" s="137"/>
      <c r="AD66" s="137"/>
      <c r="AE66" s="137"/>
      <c r="AF66" s="137"/>
      <c r="AG66" s="137"/>
      <c r="AH66" s="137"/>
      <c r="AI66" s="137"/>
      <c r="AJ66" s="137"/>
      <c r="AK66" s="137"/>
    </row>
    <row r="67" spans="1:37" s="138" customFormat="1" x14ac:dyDescent="0.35">
      <c r="A67" s="144"/>
      <c r="B67" s="266"/>
      <c r="C67" s="149"/>
      <c r="D67" s="149"/>
      <c r="E67" s="149"/>
      <c r="F67" s="149"/>
      <c r="G67" s="149"/>
      <c r="H67" s="149"/>
      <c r="I67" s="149"/>
      <c r="J67" s="149"/>
      <c r="K67" s="149"/>
      <c r="L67" s="149"/>
      <c r="M67" s="149"/>
      <c r="N67" s="149"/>
      <c r="O67" s="249"/>
      <c r="P67" s="149"/>
      <c r="Q67" s="143"/>
      <c r="S67" s="137"/>
      <c r="T67" s="137"/>
      <c r="U67" s="137"/>
      <c r="V67" s="137"/>
      <c r="W67" s="137"/>
      <c r="X67" s="137"/>
      <c r="Y67" s="137"/>
      <c r="Z67" s="137"/>
      <c r="AA67" s="137"/>
      <c r="AB67" s="137"/>
      <c r="AC67" s="137"/>
      <c r="AD67" s="137"/>
      <c r="AE67" s="137"/>
      <c r="AF67" s="137"/>
      <c r="AG67" s="137"/>
      <c r="AH67" s="137"/>
      <c r="AI67" s="137"/>
      <c r="AJ67" s="137"/>
      <c r="AK67" s="137"/>
    </row>
    <row r="68" spans="1:37" s="138" customFormat="1" x14ac:dyDescent="0.35">
      <c r="A68" s="144"/>
      <c r="B68" s="322"/>
      <c r="C68" s="322"/>
      <c r="D68" s="322"/>
      <c r="E68" s="322"/>
      <c r="F68" s="322"/>
      <c r="G68" s="322"/>
      <c r="H68" s="322"/>
      <c r="I68" s="322"/>
      <c r="J68" s="322"/>
      <c r="K68" s="322"/>
      <c r="L68" s="322"/>
      <c r="M68" s="322"/>
      <c r="N68" s="322"/>
      <c r="O68" s="322"/>
      <c r="P68" s="322"/>
      <c r="Q68" s="143"/>
      <c r="S68" s="137"/>
      <c r="T68" s="137"/>
      <c r="U68" s="137"/>
      <c r="V68" s="137"/>
      <c r="W68" s="137"/>
      <c r="X68" s="137"/>
      <c r="Y68" s="137"/>
      <c r="Z68" s="137"/>
      <c r="AA68" s="137"/>
      <c r="AB68" s="137"/>
      <c r="AC68" s="137"/>
      <c r="AD68" s="137"/>
      <c r="AE68" s="137"/>
      <c r="AF68" s="137"/>
      <c r="AG68" s="137"/>
      <c r="AH68" s="137"/>
      <c r="AI68" s="137"/>
      <c r="AJ68" s="137"/>
      <c r="AK68" s="137"/>
    </row>
    <row r="69" spans="1:37" s="138" customFormat="1" x14ac:dyDescent="0.35">
      <c r="A69" s="144"/>
      <c r="B69" s="267"/>
      <c r="C69" s="266"/>
      <c r="D69" s="266"/>
      <c r="E69" s="266"/>
      <c r="F69" s="266"/>
      <c r="G69" s="266"/>
      <c r="H69" s="144"/>
      <c r="I69" s="144"/>
      <c r="J69" s="144"/>
      <c r="K69" s="144"/>
      <c r="L69" s="144"/>
      <c r="M69" s="144"/>
      <c r="N69" s="144"/>
      <c r="O69" s="144"/>
      <c r="P69" s="144"/>
      <c r="Q69" s="143"/>
      <c r="S69" s="137"/>
      <c r="T69" s="137"/>
      <c r="U69" s="137"/>
      <c r="V69" s="137"/>
      <c r="W69" s="137"/>
      <c r="X69" s="137"/>
      <c r="Y69" s="137"/>
      <c r="Z69" s="137"/>
      <c r="AA69" s="137"/>
      <c r="AB69" s="137"/>
      <c r="AC69" s="137"/>
      <c r="AD69" s="137"/>
      <c r="AE69" s="137"/>
      <c r="AF69" s="137"/>
      <c r="AG69" s="137"/>
      <c r="AH69" s="137"/>
      <c r="AI69" s="137"/>
      <c r="AJ69" s="137"/>
      <c r="AK69" s="137"/>
    </row>
    <row r="70" spans="1:37" x14ac:dyDescent="0.35">
      <c r="B70" s="268"/>
      <c r="C70" s="265"/>
      <c r="D70" s="265"/>
      <c r="E70" s="265"/>
      <c r="F70" s="265"/>
      <c r="G70" s="265"/>
    </row>
    <row r="71" spans="1:37" x14ac:dyDescent="0.35">
      <c r="B71" s="269"/>
      <c r="C71" s="265"/>
      <c r="D71" s="265"/>
      <c r="E71" s="265"/>
      <c r="F71" s="265"/>
      <c r="G71" s="265"/>
    </row>
    <row r="74" spans="1:37" x14ac:dyDescent="0.35">
      <c r="B74" s="264"/>
    </row>
    <row r="75" spans="1:37" x14ac:dyDescent="0.35">
      <c r="B75" s="265"/>
    </row>
    <row r="76" spans="1:37" x14ac:dyDescent="0.35">
      <c r="B76" s="265"/>
    </row>
    <row r="77" spans="1:37" x14ac:dyDescent="0.35">
      <c r="B77" s="264"/>
    </row>
    <row r="78" spans="1:37" x14ac:dyDescent="0.35">
      <c r="B78" s="264"/>
    </row>
    <row r="79" spans="1:37" x14ac:dyDescent="0.35">
      <c r="B79" s="265"/>
    </row>
    <row r="80" spans="1:37" x14ac:dyDescent="0.35">
      <c r="B80" s="264"/>
    </row>
    <row r="81" spans="2:37" x14ac:dyDescent="0.35">
      <c r="B81" s="264"/>
    </row>
    <row r="82" spans="2:37" x14ac:dyDescent="0.35">
      <c r="B82" s="137"/>
    </row>
    <row r="83" spans="2:37" x14ac:dyDescent="0.35">
      <c r="B83" s="137"/>
    </row>
    <row r="84" spans="2:37" s="138" customFormat="1" x14ac:dyDescent="0.35">
      <c r="S84" s="137"/>
      <c r="T84" s="137"/>
      <c r="U84" s="137"/>
      <c r="V84" s="137"/>
      <c r="W84" s="137"/>
      <c r="X84" s="137"/>
      <c r="Y84" s="137"/>
      <c r="Z84" s="137"/>
      <c r="AA84" s="137"/>
      <c r="AB84" s="137"/>
      <c r="AC84" s="137"/>
      <c r="AD84" s="137"/>
      <c r="AE84" s="137"/>
      <c r="AF84" s="137"/>
      <c r="AG84" s="137"/>
      <c r="AH84" s="137"/>
      <c r="AI84" s="137"/>
      <c r="AJ84" s="137"/>
      <c r="AK84" s="137"/>
    </row>
    <row r="85" spans="2:37" x14ac:dyDescent="0.35">
      <c r="B85" s="137"/>
    </row>
    <row r="86" spans="2:37" x14ac:dyDescent="0.35">
      <c r="B86" s="137"/>
    </row>
    <row r="87" spans="2:37" s="138" customFormat="1" x14ac:dyDescent="0.35">
      <c r="C87" s="142"/>
      <c r="O87" s="139"/>
      <c r="S87" s="137"/>
      <c r="T87" s="137"/>
      <c r="U87" s="137"/>
      <c r="V87" s="137"/>
      <c r="W87" s="137"/>
      <c r="X87" s="137"/>
      <c r="Y87" s="137"/>
      <c r="Z87" s="137"/>
      <c r="AA87" s="137"/>
      <c r="AB87" s="137"/>
      <c r="AC87" s="137"/>
      <c r="AD87" s="137"/>
      <c r="AE87" s="137"/>
      <c r="AF87" s="137"/>
      <c r="AG87" s="137"/>
      <c r="AH87" s="137"/>
      <c r="AI87" s="137"/>
      <c r="AJ87" s="137"/>
      <c r="AK87" s="137"/>
    </row>
    <row r="88" spans="2:37" s="138" customFormat="1" x14ac:dyDescent="0.35">
      <c r="C88" s="141"/>
      <c r="D88" s="141"/>
      <c r="E88" s="141"/>
      <c r="F88" s="141"/>
      <c r="G88" s="141"/>
      <c r="O88" s="139"/>
      <c r="S88" s="137"/>
      <c r="T88" s="137"/>
      <c r="U88" s="137"/>
      <c r="V88" s="137"/>
      <c r="W88" s="137"/>
      <c r="X88" s="137"/>
      <c r="Y88" s="137"/>
      <c r="Z88" s="137"/>
      <c r="AA88" s="137"/>
      <c r="AB88" s="137"/>
      <c r="AC88" s="137"/>
      <c r="AD88" s="137"/>
      <c r="AE88" s="137"/>
      <c r="AF88" s="137"/>
      <c r="AG88" s="137"/>
      <c r="AH88" s="137"/>
      <c r="AI88" s="137"/>
      <c r="AJ88" s="137"/>
      <c r="AK88" s="137"/>
    </row>
    <row r="89" spans="2:37" x14ac:dyDescent="0.35">
      <c r="B89" s="137"/>
    </row>
    <row r="90" spans="2:37" x14ac:dyDescent="0.35">
      <c r="B90" s="137"/>
    </row>
    <row r="91" spans="2:37" x14ac:dyDescent="0.35">
      <c r="B91" s="137"/>
    </row>
    <row r="92" spans="2:37" x14ac:dyDescent="0.35">
      <c r="B92" s="137"/>
    </row>
    <row r="93" spans="2:37" x14ac:dyDescent="0.35">
      <c r="B93" s="137"/>
    </row>
  </sheetData>
  <mergeCells count="30">
    <mergeCell ref="B63:P63"/>
    <mergeCell ref="B41:P41"/>
    <mergeCell ref="B68:P68"/>
    <mergeCell ref="B64:P64"/>
    <mergeCell ref="B42:P42"/>
    <mergeCell ref="B43:P43"/>
    <mergeCell ref="B44:P44"/>
    <mergeCell ref="B45:P45"/>
    <mergeCell ref="B47:P47"/>
    <mergeCell ref="B46:P46"/>
    <mergeCell ref="B62:P62"/>
    <mergeCell ref="W27:AC27"/>
    <mergeCell ref="AE30:AK30"/>
    <mergeCell ref="B36:P36"/>
    <mergeCell ref="B37:P37"/>
    <mergeCell ref="B40:P40"/>
    <mergeCell ref="C22:O22"/>
    <mergeCell ref="C30:O30"/>
    <mergeCell ref="AE22:AK22"/>
    <mergeCell ref="C2:O2"/>
    <mergeCell ref="X2:AC2"/>
    <mergeCell ref="AF2:AK2"/>
    <mergeCell ref="J3:K3"/>
    <mergeCell ref="L3:M3"/>
    <mergeCell ref="C5:O5"/>
    <mergeCell ref="W5:AC5"/>
    <mergeCell ref="AE5:AK5"/>
    <mergeCell ref="AF6:AK6"/>
    <mergeCell ref="C6:I6"/>
    <mergeCell ref="C8:I8"/>
  </mergeCells>
  <hyperlinks>
    <hyperlink ref="B55" r:id="rId1" xr:uid="{AC71AB3C-3353-4AF9-A200-723F76437556}"/>
    <hyperlink ref="B56" r:id="rId2" display="https://www.osti.gov/biblio/1343975" xr:uid="{F5C1F67B-4311-4605-A0FA-F0366647DAF5}"/>
    <hyperlink ref="B57" r:id="rId3" display="https://www.hydrogen.energy.gov/docs/hydrogenprogramlibraries/pdfs/st100_houchins_2020_o.pdf?Status=Master" xr:uid="{F7CF4B30-DC50-465E-866C-B2EC77F2E2A1}"/>
    <hyperlink ref="B58" r:id="rId4" display="https://www.mdpi.com/1996-1073/15/17/6467" xr:uid="{C0D41130-59C0-4742-8461-8D03DF707D71}"/>
    <hyperlink ref="B59" r:id="rId5" display="https://ens.dk/en/our-services/projections-and-models/technology-data/technology-data-energy-storage" xr:uid="{112561BA-9085-4766-BAD4-E396DA42D51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C287-1494-4AE7-B7EF-10BDE0CE91F5}">
  <dimension ref="A2:AI66"/>
  <sheetViews>
    <sheetView showGridLines="0" tabSelected="1" zoomScaleNormal="100" workbookViewId="0">
      <selection activeCell="B38" sqref="B38:N38"/>
    </sheetView>
  </sheetViews>
  <sheetFormatPr defaultColWidth="9.1796875" defaultRowHeight="14.5" x14ac:dyDescent="0.35"/>
  <cols>
    <col min="1" max="1" width="4.1796875" style="41" customWidth="1"/>
    <col min="2" max="2" width="42.81640625" style="41" customWidth="1"/>
    <col min="3" max="3" width="10.1796875" style="41" customWidth="1"/>
    <col min="4" max="4" width="10.453125" style="41" customWidth="1"/>
    <col min="5" max="5" width="8.26953125" style="41" customWidth="1"/>
    <col min="6" max="6" width="10.1796875" style="41" customWidth="1"/>
    <col min="7" max="7" width="10.453125" style="41" customWidth="1"/>
    <col min="8" max="8" width="9.81640625" style="41" customWidth="1"/>
    <col min="9" max="9" width="10.1796875" style="41" customWidth="1"/>
    <col min="10" max="11" width="8.26953125" style="41" customWidth="1"/>
    <col min="12" max="12" width="5.81640625" style="41" customWidth="1"/>
    <col min="13" max="13" width="5.26953125" style="41" customWidth="1"/>
    <col min="14" max="15" width="27.54296875" style="41" customWidth="1"/>
    <col min="16" max="16" width="4.453125" style="41" customWidth="1"/>
    <col min="17" max="20" width="9.1796875" customWidth="1"/>
    <col min="21" max="21" width="30.7265625" customWidth="1"/>
    <col min="22" max="22" width="7.81640625" customWidth="1"/>
    <col min="23" max="23" width="8" customWidth="1"/>
    <col min="24" max="24" width="6" customWidth="1"/>
    <col min="25" max="25" width="5.7265625" customWidth="1"/>
    <col min="26" max="27" width="6.1796875" customWidth="1"/>
    <col min="29" max="29" width="30.1796875" customWidth="1"/>
    <col min="30" max="30" width="10.26953125" customWidth="1"/>
    <col min="31" max="31" width="9.7265625" customWidth="1"/>
    <col min="32" max="32" width="10" customWidth="1"/>
    <col min="33" max="33" width="7.81640625" customWidth="1"/>
    <col min="34" max="34" width="7.1796875" customWidth="1"/>
    <col min="35" max="35" width="7.7265625" customWidth="1"/>
  </cols>
  <sheetData>
    <row r="2" spans="1:35" ht="15" customHeight="1" x14ac:dyDescent="0.35">
      <c r="A2" s="51"/>
      <c r="B2" s="7" t="s">
        <v>12</v>
      </c>
      <c r="C2" s="309" t="s">
        <v>348</v>
      </c>
      <c r="D2" s="309"/>
      <c r="E2" s="309"/>
      <c r="F2" s="309"/>
      <c r="G2" s="309"/>
      <c r="H2" s="309"/>
      <c r="I2" s="309"/>
      <c r="J2" s="309"/>
      <c r="K2" s="309"/>
      <c r="L2" s="309"/>
      <c r="M2" s="309"/>
      <c r="N2" s="135"/>
      <c r="O2" s="216"/>
      <c r="U2" s="197"/>
      <c r="V2" s="310"/>
      <c r="W2" s="311"/>
      <c r="X2" s="311"/>
      <c r="Y2" s="311"/>
      <c r="Z2" s="311"/>
      <c r="AA2" s="311"/>
      <c r="AC2" s="197"/>
      <c r="AD2" s="328"/>
      <c r="AE2" s="329"/>
      <c r="AF2" s="329"/>
      <c r="AG2" s="329"/>
      <c r="AH2" s="329"/>
      <c r="AI2" s="329"/>
    </row>
    <row r="3" spans="1:35" x14ac:dyDescent="0.35">
      <c r="A3" s="51"/>
      <c r="B3" s="250"/>
      <c r="C3" s="134">
        <v>2024</v>
      </c>
      <c r="D3" s="134">
        <v>2030</v>
      </c>
      <c r="E3" s="134">
        <v>2040</v>
      </c>
      <c r="F3" s="134">
        <v>2050</v>
      </c>
      <c r="G3" s="134">
        <v>2070</v>
      </c>
      <c r="H3" s="312" t="s">
        <v>13</v>
      </c>
      <c r="I3" s="312"/>
      <c r="J3" s="312" t="s">
        <v>14</v>
      </c>
      <c r="K3" s="312"/>
      <c r="L3" s="133" t="s">
        <v>15</v>
      </c>
      <c r="M3" s="133" t="s">
        <v>16</v>
      </c>
      <c r="N3" s="180" t="s">
        <v>174</v>
      </c>
      <c r="O3" s="158"/>
      <c r="U3" s="217"/>
      <c r="V3" s="216"/>
      <c r="W3" s="216"/>
      <c r="X3" s="216"/>
      <c r="Y3" s="216"/>
      <c r="Z3" s="216"/>
      <c r="AA3" s="216"/>
      <c r="AC3" s="217"/>
      <c r="AD3" s="216"/>
      <c r="AE3" s="216"/>
      <c r="AF3" s="216"/>
      <c r="AG3" s="216"/>
      <c r="AH3" s="216"/>
      <c r="AI3" s="216"/>
    </row>
    <row r="4" spans="1:35" x14ac:dyDescent="0.35">
      <c r="A4" s="51"/>
      <c r="B4" s="250"/>
      <c r="C4" s="134"/>
      <c r="D4" s="134"/>
      <c r="E4" s="134"/>
      <c r="F4" s="134"/>
      <c r="G4" s="134"/>
      <c r="H4" s="251" t="s">
        <v>19</v>
      </c>
      <c r="I4" s="251" t="s">
        <v>20</v>
      </c>
      <c r="J4" s="251" t="s">
        <v>19</v>
      </c>
      <c r="K4" s="251" t="s">
        <v>20</v>
      </c>
      <c r="L4" s="133"/>
      <c r="M4" s="133"/>
      <c r="N4" s="244"/>
      <c r="O4" s="158"/>
      <c r="U4" s="217"/>
      <c r="V4" s="216"/>
      <c r="W4" s="216"/>
      <c r="X4" s="216"/>
      <c r="Y4" s="216"/>
      <c r="Z4" s="216"/>
      <c r="AA4" s="216"/>
      <c r="AC4" s="217"/>
      <c r="AD4" s="216"/>
      <c r="AE4" s="216"/>
      <c r="AF4" s="216"/>
      <c r="AG4" s="216"/>
      <c r="AH4" s="216"/>
      <c r="AI4" s="216"/>
    </row>
    <row r="5" spans="1:35" ht="15" customHeight="1" x14ac:dyDescent="0.35">
      <c r="A5" s="51"/>
      <c r="B5" s="252" t="s">
        <v>18</v>
      </c>
      <c r="C5" s="330"/>
      <c r="D5" s="331"/>
      <c r="E5" s="331"/>
      <c r="F5" s="331"/>
      <c r="G5" s="331"/>
      <c r="H5" s="331"/>
      <c r="I5" s="331"/>
      <c r="J5" s="331"/>
      <c r="K5" s="331"/>
      <c r="L5" s="331"/>
      <c r="M5" s="332"/>
      <c r="N5" s="215"/>
      <c r="O5" s="158"/>
      <c r="U5" s="335"/>
      <c r="V5" s="335"/>
      <c r="W5" s="335"/>
      <c r="X5" s="335"/>
      <c r="Y5" s="335"/>
      <c r="Z5" s="335"/>
      <c r="AA5" s="335"/>
      <c r="AC5" s="335"/>
      <c r="AD5" s="335"/>
      <c r="AE5" s="335"/>
      <c r="AF5" s="335"/>
      <c r="AG5" s="335"/>
      <c r="AH5" s="335"/>
      <c r="AI5" s="335"/>
    </row>
    <row r="6" spans="1:35" ht="15" customHeight="1" x14ac:dyDescent="0.35">
      <c r="A6" s="51"/>
      <c r="B6" s="206" t="s">
        <v>172</v>
      </c>
      <c r="C6" s="340" t="s">
        <v>326</v>
      </c>
      <c r="D6" s="340"/>
      <c r="E6" s="340"/>
      <c r="F6" s="340"/>
      <c r="G6" s="340"/>
      <c r="H6" s="205"/>
      <c r="I6" s="205"/>
      <c r="J6" s="205"/>
      <c r="K6" s="205"/>
      <c r="L6" s="205"/>
      <c r="M6" s="205"/>
      <c r="N6" s="199"/>
      <c r="O6" s="158"/>
      <c r="U6" s="48"/>
      <c r="V6" s="191"/>
      <c r="W6" s="191"/>
      <c r="X6" s="191"/>
      <c r="Y6" s="191"/>
      <c r="Z6" s="191"/>
      <c r="AA6" s="191"/>
      <c r="AC6" s="48"/>
      <c r="AD6" s="341"/>
      <c r="AE6" s="336"/>
      <c r="AF6" s="336"/>
      <c r="AG6" s="336"/>
      <c r="AH6" s="336"/>
      <c r="AI6" s="336"/>
    </row>
    <row r="7" spans="1:35" x14ac:dyDescent="0.35">
      <c r="A7" s="51"/>
      <c r="B7" s="206" t="s">
        <v>171</v>
      </c>
      <c r="C7" s="340" t="s">
        <v>185</v>
      </c>
      <c r="D7" s="340"/>
      <c r="E7" s="340"/>
      <c r="F7" s="340"/>
      <c r="G7" s="340"/>
      <c r="H7" s="205"/>
      <c r="I7" s="205"/>
      <c r="J7" s="205"/>
      <c r="K7" s="205"/>
      <c r="L7" s="205"/>
      <c r="M7" s="205"/>
      <c r="N7" s="199"/>
      <c r="O7" s="41" t="s">
        <v>201</v>
      </c>
      <c r="P7"/>
      <c r="U7" s="48"/>
      <c r="V7" s="191"/>
      <c r="W7" s="191"/>
      <c r="X7" s="214"/>
      <c r="Y7" s="214"/>
      <c r="Z7" s="214"/>
      <c r="AA7" s="191"/>
      <c r="AC7" s="48"/>
      <c r="AD7" s="191"/>
      <c r="AE7" s="191"/>
      <c r="AF7" s="191"/>
      <c r="AG7" s="191"/>
      <c r="AH7" s="191"/>
      <c r="AI7" s="191"/>
    </row>
    <row r="8" spans="1:35" ht="14.5" customHeight="1" x14ac:dyDescent="0.35">
      <c r="A8" s="51"/>
      <c r="B8" s="355" t="s">
        <v>142</v>
      </c>
      <c r="C8" s="207">
        <v>16.649999999999999</v>
      </c>
      <c r="D8" s="207"/>
      <c r="E8" s="207"/>
      <c r="F8" s="207"/>
      <c r="G8" s="207"/>
      <c r="H8" s="207"/>
      <c r="I8" s="207"/>
      <c r="J8" s="207"/>
      <c r="K8" s="207"/>
      <c r="L8" s="207" t="s">
        <v>32</v>
      </c>
      <c r="M8" s="207"/>
      <c r="N8" s="199"/>
      <c r="O8" s="41" t="s">
        <v>230</v>
      </c>
      <c r="P8"/>
      <c r="U8" s="48"/>
      <c r="V8" s="191"/>
      <c r="W8" s="191"/>
      <c r="X8" s="192"/>
      <c r="Y8" s="192"/>
      <c r="Z8" s="192"/>
      <c r="AA8" s="192"/>
      <c r="AC8" s="48"/>
      <c r="AD8" s="191"/>
      <c r="AE8" s="191"/>
      <c r="AF8" s="191"/>
      <c r="AG8" s="191"/>
      <c r="AH8" s="191"/>
      <c r="AI8" s="191"/>
    </row>
    <row r="9" spans="1:35" ht="13.5" customHeight="1" x14ac:dyDescent="0.35">
      <c r="A9" s="51"/>
      <c r="B9" s="358" t="s">
        <v>170</v>
      </c>
      <c r="C9" s="209">
        <v>0.69299999999999995</v>
      </c>
      <c r="D9" s="209"/>
      <c r="E9" s="209"/>
      <c r="F9" s="209"/>
      <c r="G9" s="209"/>
      <c r="H9" s="209"/>
      <c r="I9" s="209"/>
      <c r="J9" s="209"/>
      <c r="K9" s="209"/>
      <c r="L9" s="207" t="s">
        <v>57</v>
      </c>
      <c r="M9" s="207"/>
      <c r="N9" s="199"/>
      <c r="O9" s="107" t="s">
        <v>344</v>
      </c>
      <c r="P9"/>
      <c r="U9" s="48"/>
      <c r="V9" s="191"/>
      <c r="W9" s="191"/>
      <c r="X9" s="192"/>
      <c r="Y9" s="192"/>
      <c r="Z9" s="191"/>
      <c r="AA9" s="192"/>
      <c r="AC9" s="48"/>
      <c r="AD9" s="191"/>
      <c r="AE9" s="192"/>
      <c r="AF9" s="192"/>
      <c r="AG9" s="192"/>
      <c r="AH9" s="191"/>
      <c r="AI9" s="191"/>
    </row>
    <row r="10" spans="1:35" ht="14.5" customHeight="1" x14ac:dyDescent="0.35">
      <c r="A10" s="51"/>
      <c r="B10" s="358" t="s">
        <v>169</v>
      </c>
      <c r="C10" s="209" t="s">
        <v>45</v>
      </c>
      <c r="D10" s="209"/>
      <c r="E10" s="209"/>
      <c r="F10" s="209"/>
      <c r="G10" s="209"/>
      <c r="H10" s="209"/>
      <c r="I10" s="209"/>
      <c r="J10" s="209"/>
      <c r="K10" s="209"/>
      <c r="L10" s="207" t="s">
        <v>57</v>
      </c>
      <c r="M10" s="207"/>
      <c r="N10" s="199"/>
      <c r="O10" s="41" t="s">
        <v>231</v>
      </c>
      <c r="P10"/>
      <c r="U10" s="48"/>
      <c r="V10" s="191"/>
      <c r="W10" s="191"/>
      <c r="X10" s="192"/>
      <c r="Y10" s="192"/>
      <c r="Z10" s="192"/>
      <c r="AA10" s="192"/>
      <c r="AC10" s="51"/>
      <c r="AD10" s="192"/>
      <c r="AE10" s="192"/>
      <c r="AF10" s="192"/>
      <c r="AG10" s="192"/>
      <c r="AH10" s="192"/>
      <c r="AI10" s="191"/>
    </row>
    <row r="11" spans="1:35" ht="14.5" customHeight="1" x14ac:dyDescent="0.35">
      <c r="A11" s="51"/>
      <c r="B11" s="204" t="s">
        <v>168</v>
      </c>
      <c r="C11" s="354">
        <f>33.3/(33.3+10)</f>
        <v>0.76905311778290997</v>
      </c>
      <c r="D11" s="213"/>
      <c r="E11" s="213"/>
      <c r="F11" s="213"/>
      <c r="G11" s="156"/>
      <c r="H11" s="156"/>
      <c r="I11" s="156"/>
      <c r="J11" s="156"/>
      <c r="K11" s="156"/>
      <c r="L11" s="207" t="s">
        <v>36</v>
      </c>
      <c r="M11" s="207" t="s">
        <v>265</v>
      </c>
      <c r="N11" s="199"/>
      <c r="O11" s="107" t="s">
        <v>345</v>
      </c>
      <c r="P11"/>
      <c r="U11" s="48"/>
      <c r="V11" s="191"/>
      <c r="W11" s="191"/>
      <c r="X11" s="192"/>
      <c r="Y11" s="192"/>
      <c r="Z11" s="192"/>
      <c r="AA11" s="192"/>
      <c r="AC11" s="51"/>
      <c r="AD11" s="192"/>
      <c r="AE11" s="192"/>
      <c r="AF11" s="192"/>
      <c r="AG11" s="192"/>
      <c r="AH11" s="192"/>
      <c r="AI11" s="191"/>
    </row>
    <row r="12" spans="1:35" x14ac:dyDescent="0.35">
      <c r="A12" s="51"/>
      <c r="B12" s="211" t="s">
        <v>184</v>
      </c>
      <c r="C12" s="212">
        <v>0.98</v>
      </c>
      <c r="D12" s="212"/>
      <c r="E12" s="212"/>
      <c r="F12" s="212"/>
      <c r="G12" s="212"/>
      <c r="H12" s="207"/>
      <c r="I12" s="207"/>
      <c r="J12" s="207"/>
      <c r="K12" s="207"/>
      <c r="L12" s="207" t="s">
        <v>54</v>
      </c>
      <c r="M12" s="207" t="s">
        <v>334</v>
      </c>
      <c r="N12" s="199"/>
      <c r="O12" s="41" t="s">
        <v>233</v>
      </c>
      <c r="P12"/>
      <c r="U12" s="48"/>
      <c r="V12" s="191"/>
      <c r="W12" s="191"/>
      <c r="X12" s="192"/>
      <c r="Y12" s="192"/>
      <c r="Z12" s="192"/>
      <c r="AA12" s="192"/>
      <c r="AC12" s="48"/>
      <c r="AD12" s="191"/>
      <c r="AE12" s="191"/>
      <c r="AF12" s="191"/>
      <c r="AG12" s="191"/>
      <c r="AH12" s="191"/>
      <c r="AI12" s="191"/>
    </row>
    <row r="13" spans="1:35" ht="14.5" customHeight="1" x14ac:dyDescent="0.35">
      <c r="A13" s="51"/>
      <c r="B13" s="211" t="s">
        <v>183</v>
      </c>
      <c r="C13" s="210">
        <v>0.7</v>
      </c>
      <c r="D13" s="210"/>
      <c r="E13" s="210"/>
      <c r="F13" s="210"/>
      <c r="G13" s="210"/>
      <c r="H13" s="210"/>
      <c r="I13" s="210"/>
      <c r="J13" s="210"/>
      <c r="K13" s="210"/>
      <c r="L13" s="207" t="s">
        <v>54</v>
      </c>
      <c r="M13" s="207">
        <v>2</v>
      </c>
      <c r="N13" s="199"/>
      <c r="O13" s="107" t="s">
        <v>344</v>
      </c>
      <c r="P13"/>
      <c r="U13" s="48"/>
      <c r="V13" s="191"/>
      <c r="W13" s="191"/>
      <c r="X13" s="192"/>
      <c r="Y13" s="192"/>
      <c r="Z13" s="192"/>
      <c r="AA13" s="192"/>
      <c r="AC13" s="48"/>
      <c r="AD13" s="191"/>
      <c r="AE13" s="191"/>
      <c r="AF13" s="191"/>
      <c r="AG13" s="191"/>
      <c r="AH13" s="191"/>
      <c r="AI13" s="191"/>
    </row>
    <row r="14" spans="1:35" ht="14.5" customHeight="1" x14ac:dyDescent="0.35">
      <c r="A14" s="51"/>
      <c r="B14" s="204" t="s">
        <v>164</v>
      </c>
      <c r="C14" s="209" t="s">
        <v>332</v>
      </c>
      <c r="D14" s="209"/>
      <c r="E14" s="209"/>
      <c r="F14" s="209"/>
      <c r="G14" s="209"/>
      <c r="H14" s="209"/>
      <c r="I14" s="209"/>
      <c r="J14" s="209"/>
      <c r="K14" s="209"/>
      <c r="L14" s="207" t="s">
        <v>28</v>
      </c>
      <c r="M14" s="207">
        <v>4</v>
      </c>
      <c r="N14" s="199"/>
      <c r="O14" s="41" t="s">
        <v>234</v>
      </c>
      <c r="U14" s="48"/>
      <c r="V14" s="191"/>
      <c r="W14" s="191"/>
      <c r="X14" s="192"/>
      <c r="Y14" s="192"/>
      <c r="Z14" s="192"/>
      <c r="AA14" s="192"/>
      <c r="AC14" s="48"/>
      <c r="AD14" s="191"/>
      <c r="AE14" s="191"/>
      <c r="AF14" s="191"/>
      <c r="AG14" s="191"/>
      <c r="AH14" s="191"/>
      <c r="AI14" s="191"/>
    </row>
    <row r="15" spans="1:35" ht="14.5" customHeight="1" x14ac:dyDescent="0.35">
      <c r="A15" s="51"/>
      <c r="B15" s="204" t="s">
        <v>163</v>
      </c>
      <c r="C15" s="209" t="s">
        <v>332</v>
      </c>
      <c r="D15" s="209"/>
      <c r="E15" s="209"/>
      <c r="F15" s="209"/>
      <c r="G15" s="209"/>
      <c r="H15" s="209"/>
      <c r="I15" s="209"/>
      <c r="J15" s="209"/>
      <c r="K15" s="209"/>
      <c r="L15" s="207" t="s">
        <v>336</v>
      </c>
      <c r="M15" s="207">
        <v>4</v>
      </c>
      <c r="N15" s="199"/>
      <c r="O15" s="107" t="s">
        <v>349</v>
      </c>
      <c r="U15" s="48"/>
      <c r="V15" s="191"/>
      <c r="W15" s="191"/>
      <c r="X15" s="192"/>
      <c r="Y15" s="192"/>
      <c r="Z15" s="192"/>
      <c r="AA15" s="192"/>
      <c r="AC15" s="48"/>
      <c r="AD15" s="191"/>
      <c r="AE15" s="191"/>
      <c r="AF15" s="191"/>
      <c r="AG15" s="191"/>
      <c r="AH15" s="191"/>
      <c r="AI15" s="191"/>
    </row>
    <row r="16" spans="1:35" ht="14.5" customHeight="1" x14ac:dyDescent="0.35">
      <c r="A16" s="51"/>
      <c r="B16" s="204" t="s">
        <v>35</v>
      </c>
      <c r="C16" s="209">
        <v>0</v>
      </c>
      <c r="D16" s="209"/>
      <c r="E16" s="209"/>
      <c r="F16" s="209"/>
      <c r="G16" s="209"/>
      <c r="H16" s="209"/>
      <c r="I16" s="209"/>
      <c r="J16" s="209"/>
      <c r="K16" s="209"/>
      <c r="L16" s="207" t="s">
        <v>194</v>
      </c>
      <c r="M16" s="207">
        <v>5</v>
      </c>
      <c r="N16" s="199"/>
      <c r="O16" s="137" t="s">
        <v>232</v>
      </c>
      <c r="U16" s="48"/>
      <c r="V16" s="191"/>
      <c r="W16" s="191"/>
      <c r="X16" s="192"/>
      <c r="Y16" s="192"/>
      <c r="Z16" s="192"/>
      <c r="AA16" s="192"/>
      <c r="AC16" s="48"/>
      <c r="AD16" s="191"/>
      <c r="AE16" s="191"/>
      <c r="AF16" s="191"/>
      <c r="AG16" s="191"/>
      <c r="AH16" s="191"/>
      <c r="AI16" s="191"/>
    </row>
    <row r="17" spans="1:35" ht="14.5" customHeight="1" x14ac:dyDescent="0.35">
      <c r="A17" s="51"/>
      <c r="B17" s="204" t="s">
        <v>128</v>
      </c>
      <c r="C17" s="209">
        <v>2</v>
      </c>
      <c r="D17" s="209"/>
      <c r="E17" s="209"/>
      <c r="F17" s="209"/>
      <c r="G17" s="209"/>
      <c r="H17" s="209"/>
      <c r="I17" s="209"/>
      <c r="J17" s="209"/>
      <c r="K17" s="209"/>
      <c r="L17" s="207" t="s">
        <v>194</v>
      </c>
      <c r="M17" s="207">
        <v>5</v>
      </c>
      <c r="N17" s="199"/>
      <c r="O17" s="107" t="s">
        <v>350</v>
      </c>
      <c r="U17" s="48"/>
      <c r="V17" s="191"/>
      <c r="W17" s="191"/>
      <c r="X17" s="192"/>
      <c r="Y17" s="192"/>
      <c r="Z17" s="192"/>
      <c r="AA17" s="192"/>
      <c r="AC17" s="48"/>
      <c r="AD17" s="191"/>
      <c r="AE17" s="191"/>
      <c r="AF17" s="191"/>
      <c r="AG17" s="191"/>
      <c r="AH17" s="191"/>
      <c r="AI17" s="191"/>
    </row>
    <row r="18" spans="1:35" ht="14.5" customHeight="1" x14ac:dyDescent="0.35">
      <c r="A18" s="51"/>
      <c r="B18" s="204" t="s">
        <v>38</v>
      </c>
      <c r="C18" s="209">
        <v>20</v>
      </c>
      <c r="D18" s="209"/>
      <c r="E18" s="209"/>
      <c r="F18" s="209"/>
      <c r="G18" s="209"/>
      <c r="H18" s="209"/>
      <c r="I18" s="209"/>
      <c r="J18" s="209"/>
      <c r="K18" s="209"/>
      <c r="L18" s="207" t="s">
        <v>194</v>
      </c>
      <c r="M18" s="207">
        <v>5</v>
      </c>
      <c r="N18" s="199"/>
      <c r="O18" s="41" t="s">
        <v>235</v>
      </c>
      <c r="U18" s="48"/>
      <c r="V18" s="191"/>
      <c r="W18" s="191"/>
      <c r="X18" s="192"/>
      <c r="Y18" s="192"/>
      <c r="Z18" s="192"/>
      <c r="AA18" s="192"/>
      <c r="AC18" s="48"/>
      <c r="AD18" s="191"/>
      <c r="AE18" s="191"/>
      <c r="AF18" s="191"/>
      <c r="AG18" s="191"/>
      <c r="AH18" s="191"/>
      <c r="AI18" s="191"/>
    </row>
    <row r="19" spans="1:35" ht="14.5" customHeight="1" x14ac:dyDescent="0.35">
      <c r="A19" s="51"/>
      <c r="B19" s="204" t="s">
        <v>39</v>
      </c>
      <c r="C19" s="209" t="s">
        <v>341</v>
      </c>
      <c r="D19" s="209" t="s">
        <v>45</v>
      </c>
      <c r="E19" s="209" t="s">
        <v>45</v>
      </c>
      <c r="F19" s="209" t="s">
        <v>45</v>
      </c>
      <c r="G19" s="209" t="s">
        <v>45</v>
      </c>
      <c r="H19" s="209" t="s">
        <v>45</v>
      </c>
      <c r="I19" s="209" t="s">
        <v>45</v>
      </c>
      <c r="J19" s="209" t="s">
        <v>45</v>
      </c>
      <c r="K19" s="209" t="s">
        <v>45</v>
      </c>
      <c r="L19" s="207" t="s">
        <v>195</v>
      </c>
      <c r="M19" s="207">
        <v>6</v>
      </c>
      <c r="N19" s="199"/>
      <c r="O19" s="107" t="s">
        <v>351</v>
      </c>
      <c r="U19" s="48"/>
      <c r="V19" s="191"/>
      <c r="W19" s="191"/>
      <c r="X19" s="192"/>
      <c r="Y19" s="192"/>
      <c r="Z19" s="192"/>
      <c r="AA19" s="192"/>
      <c r="AC19" s="48"/>
      <c r="AD19" s="191"/>
      <c r="AE19" s="191"/>
      <c r="AF19" s="191"/>
      <c r="AG19" s="191"/>
      <c r="AH19" s="191"/>
      <c r="AI19" s="191"/>
    </row>
    <row r="20" spans="1:35" ht="14.5" customHeight="1" x14ac:dyDescent="0.35">
      <c r="A20" s="51"/>
      <c r="B20" s="208"/>
      <c r="C20" s="207"/>
      <c r="D20" s="207"/>
      <c r="E20" s="207"/>
      <c r="F20" s="207"/>
      <c r="G20" s="207"/>
      <c r="H20" s="207"/>
      <c r="I20" s="207"/>
      <c r="J20" s="207"/>
      <c r="K20" s="207"/>
      <c r="L20" s="207"/>
      <c r="M20" s="207"/>
      <c r="N20" s="199"/>
      <c r="O20" s="158"/>
      <c r="U20" s="48"/>
      <c r="V20" s="191"/>
      <c r="W20" s="191"/>
      <c r="X20" s="192"/>
      <c r="Y20" s="192"/>
      <c r="Z20" s="192"/>
      <c r="AA20" s="192"/>
      <c r="AC20" s="48"/>
      <c r="AD20" s="191"/>
      <c r="AE20" s="191"/>
      <c r="AF20" s="191"/>
      <c r="AG20" s="191"/>
      <c r="AH20" s="191"/>
      <c r="AI20" s="191"/>
    </row>
    <row r="21" spans="1:35" x14ac:dyDescent="0.35">
      <c r="A21" s="51"/>
      <c r="B21" s="253" t="s">
        <v>193</v>
      </c>
      <c r="C21" s="333"/>
      <c r="D21" s="333"/>
      <c r="E21" s="333"/>
      <c r="F21" s="333"/>
      <c r="G21" s="333"/>
      <c r="H21" s="333"/>
      <c r="I21" s="333"/>
      <c r="J21" s="333"/>
      <c r="K21" s="333"/>
      <c r="L21" s="333"/>
      <c r="M21" s="334"/>
      <c r="N21" s="168"/>
      <c r="O21" s="158"/>
      <c r="U21" s="48"/>
      <c r="V21" s="191"/>
      <c r="W21" s="192"/>
      <c r="X21" s="192"/>
      <c r="Y21" s="192"/>
      <c r="Z21" s="192"/>
      <c r="AA21" s="192"/>
      <c r="AC21" s="335"/>
      <c r="AD21" s="335"/>
      <c r="AE21" s="335"/>
      <c r="AF21" s="335"/>
      <c r="AG21" s="335"/>
      <c r="AH21" s="335"/>
      <c r="AI21" s="335"/>
    </row>
    <row r="22" spans="1:35" ht="18.5" customHeight="1" x14ac:dyDescent="0.35">
      <c r="A22" s="51"/>
      <c r="B22" s="204" t="s">
        <v>161</v>
      </c>
      <c r="C22" s="202">
        <v>0.55664670658682625</v>
      </c>
      <c r="G22" s="202"/>
      <c r="H22" s="202"/>
      <c r="I22" s="202"/>
      <c r="J22" s="202"/>
      <c r="K22" s="202"/>
      <c r="L22" s="202" t="s">
        <v>240</v>
      </c>
      <c r="M22" s="207">
        <v>4</v>
      </c>
      <c r="N22" s="199"/>
      <c r="O22" s="158"/>
      <c r="U22" s="48"/>
      <c r="V22" s="191"/>
      <c r="W22" s="192"/>
      <c r="X22" s="192"/>
      <c r="Y22" s="192"/>
      <c r="Z22" s="192"/>
      <c r="AA22" s="192"/>
      <c r="AC22" s="197"/>
      <c r="AD22" s="197"/>
      <c r="AE22" s="197"/>
      <c r="AF22" s="197"/>
      <c r="AG22" s="197"/>
      <c r="AH22" s="197"/>
      <c r="AI22" s="197"/>
    </row>
    <row r="23" spans="1:35" ht="14.5" customHeight="1" x14ac:dyDescent="0.35">
      <c r="A23" s="51"/>
      <c r="B23" s="204" t="s">
        <v>182</v>
      </c>
      <c r="C23" s="202">
        <f>0.6*C22</f>
        <v>0.33398802395209576</v>
      </c>
      <c r="D23" s="202"/>
      <c r="E23" s="202"/>
      <c r="F23" s="202"/>
      <c r="G23" s="202"/>
      <c r="H23" s="202"/>
      <c r="I23" s="202"/>
      <c r="J23" s="202"/>
      <c r="K23" s="202"/>
      <c r="L23" s="202" t="s">
        <v>41</v>
      </c>
      <c r="M23" s="207">
        <v>5</v>
      </c>
      <c r="N23" s="162"/>
      <c r="O23" s="158"/>
      <c r="U23" s="48"/>
      <c r="V23" s="191"/>
      <c r="W23" s="192"/>
      <c r="X23" s="192"/>
      <c r="Y23" s="192"/>
      <c r="Z23" s="192"/>
      <c r="AA23" s="192"/>
      <c r="AC23" s="197"/>
      <c r="AD23" s="197"/>
      <c r="AE23" s="197"/>
      <c r="AF23" s="197"/>
      <c r="AG23" s="197"/>
      <c r="AH23" s="197"/>
      <c r="AI23" s="197"/>
    </row>
    <row r="24" spans="1:35" ht="14.5" customHeight="1" x14ac:dyDescent="0.35">
      <c r="A24" s="51"/>
      <c r="B24" s="204" t="s">
        <v>181</v>
      </c>
      <c r="C24" s="202">
        <f>0.4*C22</f>
        <v>0.22265868263473051</v>
      </c>
      <c r="D24" s="202"/>
      <c r="E24" s="202"/>
      <c r="F24" s="202"/>
      <c r="G24" s="202"/>
      <c r="H24" s="202"/>
      <c r="I24" s="202"/>
      <c r="J24" s="202"/>
      <c r="K24" s="202"/>
      <c r="L24" s="202" t="s">
        <v>41</v>
      </c>
      <c r="M24" s="207">
        <v>5</v>
      </c>
      <c r="N24" s="162"/>
      <c r="O24" s="158"/>
      <c r="U24" s="48"/>
      <c r="V24" s="191"/>
      <c r="W24" s="192"/>
      <c r="X24" s="192"/>
      <c r="Y24" s="192"/>
      <c r="Z24" s="191"/>
      <c r="AA24" s="192"/>
      <c r="AC24" s="48"/>
      <c r="AD24" s="191"/>
      <c r="AE24" s="191"/>
      <c r="AF24" s="191"/>
      <c r="AG24" s="191"/>
      <c r="AH24" s="191"/>
      <c r="AI24" s="191"/>
    </row>
    <row r="25" spans="1:35" ht="16.5" customHeight="1" x14ac:dyDescent="0.35">
      <c r="A25" s="51"/>
      <c r="B25" s="203" t="s">
        <v>157</v>
      </c>
      <c r="C25" s="202">
        <f>0.04*C22</f>
        <v>2.226586826347305E-2</v>
      </c>
      <c r="D25" s="202"/>
      <c r="E25" s="202"/>
      <c r="F25" s="202"/>
      <c r="G25" s="202"/>
      <c r="H25" s="202"/>
      <c r="I25" s="202"/>
      <c r="J25" s="202"/>
      <c r="K25" s="202"/>
      <c r="L25" s="202" t="s">
        <v>56</v>
      </c>
      <c r="M25" s="207" t="s">
        <v>265</v>
      </c>
      <c r="N25" s="162"/>
      <c r="O25" s="158"/>
      <c r="U25" s="335"/>
      <c r="V25" s="335"/>
      <c r="W25" s="335"/>
      <c r="X25" s="335"/>
      <c r="Y25" s="335"/>
      <c r="Z25" s="335"/>
      <c r="AA25" s="335"/>
      <c r="AC25" s="48"/>
      <c r="AD25" s="200"/>
      <c r="AE25" s="200"/>
      <c r="AF25" s="200"/>
      <c r="AG25" s="200"/>
      <c r="AH25" s="191"/>
      <c r="AI25" s="191"/>
    </row>
    <row r="26" spans="1:35" ht="16.5" customHeight="1" x14ac:dyDescent="0.35">
      <c r="A26" s="51"/>
      <c r="B26" s="203" t="s">
        <v>156</v>
      </c>
      <c r="C26" s="202">
        <f>0.01*C22</f>
        <v>5.5664670658682625E-3</v>
      </c>
      <c r="D26" s="202"/>
      <c r="E26" s="202"/>
      <c r="F26" s="202"/>
      <c r="G26" s="202"/>
      <c r="H26" s="202"/>
      <c r="I26" s="202"/>
      <c r="J26" s="202"/>
      <c r="K26" s="202"/>
      <c r="L26" s="202" t="s">
        <v>49</v>
      </c>
      <c r="M26" s="207">
        <v>2</v>
      </c>
      <c r="N26" s="162"/>
      <c r="O26" s="158"/>
      <c r="U26" s="197"/>
      <c r="V26" s="197"/>
      <c r="W26" s="197"/>
      <c r="X26" s="197"/>
      <c r="Y26" s="197"/>
      <c r="Z26" s="197"/>
      <c r="AA26" s="197"/>
      <c r="AC26" s="48"/>
      <c r="AD26" s="200"/>
      <c r="AE26" s="200"/>
      <c r="AF26" s="200"/>
      <c r="AG26" s="200"/>
      <c r="AH26" s="191"/>
      <c r="AI26" s="191"/>
    </row>
    <row r="27" spans="1:35" ht="16.5" customHeight="1" x14ac:dyDescent="0.35">
      <c r="A27" s="51"/>
      <c r="B27" s="201"/>
      <c r="C27" s="129"/>
      <c r="D27" s="129"/>
      <c r="E27" s="129"/>
      <c r="F27" s="129"/>
      <c r="G27" s="129"/>
      <c r="H27" s="129"/>
      <c r="I27" s="129"/>
      <c r="J27" s="129"/>
      <c r="K27" s="129"/>
      <c r="M27" s="207"/>
      <c r="N27" s="162"/>
      <c r="O27" s="158"/>
      <c r="U27" s="197"/>
      <c r="V27" s="197"/>
      <c r="W27" s="197"/>
      <c r="X27" s="197"/>
      <c r="Y27" s="197"/>
      <c r="Z27" s="197"/>
      <c r="AA27" s="197"/>
      <c r="AC27" s="48"/>
      <c r="AD27" s="200"/>
      <c r="AE27" s="200"/>
      <c r="AF27" s="200"/>
      <c r="AG27" s="200"/>
      <c r="AH27" s="191"/>
      <c r="AI27" s="191"/>
    </row>
    <row r="28" spans="1:35" ht="15" customHeight="1" x14ac:dyDescent="0.35">
      <c r="A28" s="51"/>
      <c r="B28" s="337" t="s">
        <v>119</v>
      </c>
      <c r="C28" s="338"/>
      <c r="D28" s="338"/>
      <c r="E28" s="338"/>
      <c r="F28" s="338"/>
      <c r="G28" s="338"/>
      <c r="H28" s="338"/>
      <c r="I28" s="338"/>
      <c r="J28" s="338"/>
      <c r="K28" s="338"/>
      <c r="L28" s="338"/>
      <c r="M28" s="339"/>
      <c r="N28" s="199"/>
      <c r="O28" s="158"/>
      <c r="U28" s="48"/>
      <c r="V28" s="198"/>
      <c r="W28" s="198"/>
      <c r="X28" s="191"/>
      <c r="Y28" s="191"/>
      <c r="Z28" s="191"/>
      <c r="AA28" s="192"/>
      <c r="AC28" s="335"/>
      <c r="AD28" s="335"/>
      <c r="AE28" s="335"/>
      <c r="AF28" s="335"/>
      <c r="AG28" s="335"/>
      <c r="AH28" s="335"/>
      <c r="AI28" s="335"/>
    </row>
    <row r="29" spans="1:35" ht="15" customHeight="1" x14ac:dyDescent="0.35">
      <c r="A29" s="51"/>
      <c r="B29" s="157" t="s">
        <v>180</v>
      </c>
      <c r="C29" s="195">
        <v>1920</v>
      </c>
      <c r="D29" s="195"/>
      <c r="E29" s="195"/>
      <c r="F29" s="195"/>
      <c r="G29" s="195"/>
      <c r="H29" s="195"/>
      <c r="I29" s="195"/>
      <c r="J29" s="195"/>
      <c r="K29" s="195"/>
      <c r="L29" s="196" t="s">
        <v>279</v>
      </c>
      <c r="M29" s="195">
        <v>2</v>
      </c>
      <c r="N29" s="199"/>
      <c r="O29" s="158"/>
      <c r="U29" s="48"/>
      <c r="V29" s="198"/>
      <c r="W29" s="198"/>
      <c r="X29" s="191"/>
      <c r="Y29" s="191"/>
      <c r="Z29" s="191"/>
      <c r="AA29" s="192"/>
      <c r="AC29" s="197"/>
      <c r="AD29" s="197"/>
      <c r="AE29" s="197"/>
      <c r="AF29" s="197"/>
      <c r="AG29" s="197"/>
      <c r="AH29" s="197"/>
      <c r="AI29" s="197"/>
    </row>
    <row r="30" spans="1:35" x14ac:dyDescent="0.35">
      <c r="A30" s="51"/>
      <c r="B30" s="157" t="s">
        <v>179</v>
      </c>
      <c r="C30" s="195">
        <f>57*33.3</f>
        <v>1898.1</v>
      </c>
      <c r="D30" s="195"/>
      <c r="E30" s="195"/>
      <c r="F30" s="195"/>
      <c r="G30" s="195"/>
      <c r="H30" s="195"/>
      <c r="I30" s="195"/>
      <c r="J30" s="195"/>
      <c r="K30" s="195"/>
      <c r="L30" s="196" t="s">
        <v>279</v>
      </c>
      <c r="M30" s="195">
        <v>2</v>
      </c>
      <c r="N30" s="194"/>
      <c r="O30" s="158"/>
      <c r="U30" s="48"/>
      <c r="V30" s="193"/>
      <c r="W30" s="193"/>
      <c r="X30" s="193"/>
      <c r="Y30" s="193"/>
      <c r="Z30" s="193"/>
      <c r="AA30" s="191"/>
      <c r="AC30" s="48"/>
      <c r="AD30" s="192"/>
      <c r="AE30" s="192"/>
      <c r="AF30" s="192"/>
      <c r="AG30" s="192"/>
      <c r="AH30" s="192"/>
      <c r="AI30" s="191"/>
    </row>
    <row r="31" spans="1:35" ht="14.5" customHeight="1" x14ac:dyDescent="0.35">
      <c r="A31" s="51"/>
      <c r="L31"/>
      <c r="N31"/>
      <c r="O31" s="191"/>
      <c r="U31" s="48"/>
      <c r="V31" s="193"/>
      <c r="W31" s="193"/>
      <c r="X31" s="193"/>
      <c r="Y31" s="193"/>
      <c r="Z31" s="193"/>
      <c r="AA31" s="191"/>
      <c r="AC31" s="48"/>
      <c r="AD31" s="192"/>
      <c r="AE31" s="192"/>
      <c r="AF31" s="192"/>
      <c r="AG31" s="192"/>
      <c r="AH31" s="192"/>
      <c r="AI31" s="191"/>
    </row>
    <row r="32" spans="1:35" x14ac:dyDescent="0.35">
      <c r="A32" s="190" t="s">
        <v>52</v>
      </c>
      <c r="L32" s="51"/>
      <c r="N32"/>
      <c r="O32" s="51"/>
    </row>
    <row r="33" spans="1:35" ht="14.5" customHeight="1" x14ac:dyDescent="0.35">
      <c r="A33" s="53" t="s">
        <v>32</v>
      </c>
      <c r="B33" s="356" t="s">
        <v>325</v>
      </c>
      <c r="C33" s="356"/>
      <c r="D33" s="356"/>
      <c r="E33" s="356"/>
      <c r="F33" s="356"/>
      <c r="G33" s="356"/>
      <c r="H33" s="356"/>
      <c r="I33" s="356"/>
      <c r="J33" s="356"/>
      <c r="K33" s="356"/>
      <c r="L33" s="356"/>
      <c r="M33" s="356"/>
      <c r="N33" s="356"/>
      <c r="O33" s="356"/>
      <c r="P33" s="356"/>
      <c r="Q33" s="356"/>
      <c r="R33" s="356"/>
      <c r="S33" s="356"/>
      <c r="T33" s="356"/>
    </row>
    <row r="34" spans="1:35" x14ac:dyDescent="0.35">
      <c r="A34" s="53" t="s">
        <v>28</v>
      </c>
      <c r="B34" s="326" t="s">
        <v>331</v>
      </c>
      <c r="C34" s="327"/>
      <c r="D34" s="327"/>
      <c r="E34" s="327"/>
      <c r="F34" s="327"/>
      <c r="G34" s="327"/>
      <c r="H34" s="327"/>
      <c r="I34" s="327"/>
      <c r="J34" s="327"/>
      <c r="K34" s="327"/>
      <c r="L34" s="327"/>
      <c r="M34" s="327"/>
      <c r="N34" s="327"/>
      <c r="O34" s="189"/>
    </row>
    <row r="35" spans="1:35" ht="14.5" customHeight="1" x14ac:dyDescent="0.35">
      <c r="A35" s="53" t="s">
        <v>36</v>
      </c>
      <c r="B35" s="326" t="s">
        <v>327</v>
      </c>
      <c r="C35" s="326"/>
      <c r="D35" s="326"/>
      <c r="E35" s="326"/>
      <c r="F35" s="326"/>
      <c r="G35" s="326"/>
      <c r="H35" s="326"/>
      <c r="I35" s="326"/>
      <c r="J35" s="326"/>
      <c r="K35" s="326"/>
      <c r="L35" s="326"/>
      <c r="M35" s="326"/>
      <c r="N35" s="326"/>
      <c r="O35" s="48"/>
    </row>
    <row r="36" spans="1:35" x14ac:dyDescent="0.35">
      <c r="A36" s="53" t="s">
        <v>54</v>
      </c>
      <c r="B36" s="283" t="s">
        <v>330</v>
      </c>
      <c r="C36" s="283"/>
      <c r="D36" s="283"/>
      <c r="E36" s="283"/>
      <c r="F36" s="283"/>
      <c r="G36" s="283"/>
      <c r="H36" s="283"/>
      <c r="I36" s="283"/>
      <c r="J36" s="283"/>
      <c r="K36" s="283"/>
      <c r="L36" s="283"/>
      <c r="M36" s="283"/>
      <c r="N36" s="283"/>
      <c r="O36" s="48"/>
    </row>
    <row r="37" spans="1:35" x14ac:dyDescent="0.35">
      <c r="A37" s="53" t="s">
        <v>55</v>
      </c>
      <c r="B37" s="283" t="s">
        <v>178</v>
      </c>
      <c r="C37" s="283"/>
      <c r="D37" s="283"/>
      <c r="E37" s="283"/>
      <c r="F37" s="283"/>
      <c r="G37" s="283"/>
      <c r="H37" s="283"/>
      <c r="I37" s="283"/>
      <c r="J37" s="283"/>
      <c r="K37" s="283"/>
      <c r="L37" s="283"/>
      <c r="M37" s="283"/>
      <c r="N37" s="283"/>
      <c r="O37" s="48"/>
    </row>
    <row r="38" spans="1:35" x14ac:dyDescent="0.35">
      <c r="A38" s="53" t="s">
        <v>41</v>
      </c>
      <c r="B38" s="283" t="s">
        <v>177</v>
      </c>
      <c r="C38" s="283"/>
      <c r="D38" s="283"/>
      <c r="E38" s="283"/>
      <c r="F38" s="283"/>
      <c r="G38" s="283"/>
      <c r="H38" s="283"/>
      <c r="I38" s="283"/>
      <c r="J38" s="283"/>
      <c r="K38" s="283"/>
      <c r="L38" s="283"/>
      <c r="M38" s="283"/>
      <c r="N38" s="283"/>
      <c r="O38" s="48"/>
    </row>
    <row r="39" spans="1:35" x14ac:dyDescent="0.35">
      <c r="A39" s="188" t="s">
        <v>56</v>
      </c>
      <c r="B39" s="283" t="s">
        <v>342</v>
      </c>
      <c r="C39" s="283"/>
      <c r="D39" s="283"/>
      <c r="E39" s="283"/>
      <c r="F39" s="283"/>
      <c r="G39" s="283"/>
      <c r="H39" s="283"/>
      <c r="I39" s="283"/>
      <c r="J39" s="283"/>
      <c r="K39" s="283"/>
      <c r="L39" s="283"/>
      <c r="M39" s="283"/>
      <c r="N39" s="283"/>
    </row>
    <row r="40" spans="1:35" s="41" customFormat="1" x14ac:dyDescent="0.35">
      <c r="A40" s="53" t="s">
        <v>49</v>
      </c>
      <c r="B40" s="51" t="s">
        <v>176</v>
      </c>
      <c r="C40" s="187"/>
      <c r="D40" s="187"/>
      <c r="E40" s="187"/>
      <c r="F40" s="187"/>
      <c r="G40" s="187"/>
      <c r="H40" s="187"/>
      <c r="I40" s="187"/>
      <c r="J40" s="187"/>
      <c r="K40" s="187"/>
      <c r="L40" s="187"/>
      <c r="M40" s="187"/>
      <c r="N40" s="187"/>
      <c r="O40" s="187"/>
      <c r="Q40"/>
      <c r="R40"/>
      <c r="S40"/>
      <c r="T40"/>
      <c r="U40"/>
      <c r="V40"/>
      <c r="W40"/>
      <c r="X40"/>
      <c r="Y40"/>
      <c r="Z40"/>
      <c r="AA40"/>
      <c r="AB40"/>
      <c r="AC40"/>
      <c r="AD40"/>
      <c r="AE40"/>
      <c r="AF40"/>
      <c r="AG40"/>
      <c r="AH40"/>
      <c r="AI40"/>
    </row>
    <row r="41" spans="1:35" s="41" customFormat="1" x14ac:dyDescent="0.35">
      <c r="A41" s="53" t="s">
        <v>57</v>
      </c>
      <c r="B41" s="283" t="s">
        <v>347</v>
      </c>
      <c r="C41" s="344"/>
      <c r="D41" s="344"/>
      <c r="E41" s="344"/>
      <c r="F41" s="344"/>
      <c r="G41" s="344"/>
      <c r="H41" s="344"/>
      <c r="I41" s="344"/>
      <c r="J41" s="344"/>
      <c r="K41" s="344"/>
      <c r="L41" s="344"/>
      <c r="M41" s="344"/>
      <c r="N41" s="344"/>
      <c r="O41" s="54"/>
      <c r="Q41"/>
      <c r="R41"/>
      <c r="S41"/>
      <c r="T41"/>
      <c r="U41"/>
      <c r="V41"/>
      <c r="W41"/>
      <c r="X41"/>
      <c r="Y41"/>
      <c r="Z41"/>
      <c r="AA41"/>
      <c r="AB41"/>
      <c r="AC41"/>
      <c r="AD41"/>
      <c r="AE41"/>
      <c r="AF41"/>
      <c r="AG41"/>
      <c r="AH41"/>
      <c r="AI41"/>
    </row>
    <row r="42" spans="1:35" s="41" customFormat="1" x14ac:dyDescent="0.35">
      <c r="A42" s="53" t="s">
        <v>147</v>
      </c>
      <c r="B42" s="283" t="s">
        <v>337</v>
      </c>
      <c r="C42" s="283"/>
      <c r="D42" s="283"/>
      <c r="E42" s="283"/>
      <c r="F42" s="283"/>
      <c r="G42" s="283"/>
      <c r="H42" s="283"/>
      <c r="I42" s="283"/>
      <c r="J42" s="283"/>
      <c r="K42" s="283"/>
      <c r="L42" s="283"/>
      <c r="M42" s="283"/>
      <c r="N42" s="283"/>
      <c r="O42" s="48"/>
      <c r="Q42"/>
      <c r="R42"/>
      <c r="S42"/>
      <c r="T42"/>
      <c r="U42"/>
      <c r="V42"/>
      <c r="W42"/>
      <c r="X42"/>
      <c r="Y42"/>
      <c r="Z42"/>
      <c r="AA42"/>
      <c r="AB42"/>
      <c r="AC42"/>
      <c r="AD42"/>
      <c r="AE42"/>
      <c r="AF42"/>
      <c r="AG42"/>
      <c r="AH42"/>
      <c r="AI42"/>
    </row>
    <row r="43" spans="1:35" s="41" customFormat="1" x14ac:dyDescent="0.35">
      <c r="A43" s="53" t="s">
        <v>194</v>
      </c>
      <c r="B43" s="41" t="s">
        <v>338</v>
      </c>
      <c r="O43" s="186"/>
      <c r="Q43"/>
      <c r="R43"/>
      <c r="S43"/>
      <c r="T43"/>
      <c r="U43"/>
      <c r="V43"/>
      <c r="W43"/>
      <c r="X43"/>
      <c r="Y43"/>
      <c r="Z43"/>
      <c r="AA43"/>
      <c r="AB43"/>
      <c r="AC43"/>
      <c r="AD43"/>
      <c r="AE43"/>
      <c r="AF43"/>
      <c r="AG43"/>
      <c r="AH43"/>
      <c r="AI43"/>
    </row>
    <row r="44" spans="1:35" s="41" customFormat="1" x14ac:dyDescent="0.35">
      <c r="A44" s="53" t="s">
        <v>195</v>
      </c>
      <c r="B44" s="41" t="s">
        <v>340</v>
      </c>
      <c r="O44" s="186"/>
      <c r="Q44"/>
      <c r="R44"/>
      <c r="S44"/>
      <c r="T44"/>
      <c r="U44"/>
      <c r="V44"/>
      <c r="W44"/>
      <c r="X44"/>
      <c r="Y44"/>
      <c r="Z44"/>
      <c r="AA44"/>
      <c r="AB44"/>
      <c r="AC44"/>
      <c r="AD44"/>
      <c r="AE44"/>
      <c r="AF44"/>
      <c r="AG44"/>
      <c r="AH44"/>
      <c r="AI44"/>
    </row>
    <row r="45" spans="1:35" s="41" customFormat="1" x14ac:dyDescent="0.35">
      <c r="A45" s="53" t="s">
        <v>240</v>
      </c>
      <c r="B45" s="41" t="s">
        <v>346</v>
      </c>
      <c r="O45" s="186"/>
      <c r="Q45"/>
      <c r="R45"/>
      <c r="S45"/>
      <c r="T45"/>
      <c r="U45"/>
      <c r="V45"/>
      <c r="W45"/>
      <c r="X45"/>
      <c r="Y45"/>
      <c r="Z45"/>
      <c r="AA45"/>
      <c r="AB45"/>
      <c r="AC45"/>
      <c r="AD45"/>
      <c r="AE45"/>
      <c r="AF45"/>
      <c r="AG45"/>
      <c r="AH45"/>
      <c r="AI45"/>
    </row>
    <row r="46" spans="1:35" s="41" customFormat="1" x14ac:dyDescent="0.35">
      <c r="A46" s="53" t="s">
        <v>279</v>
      </c>
      <c r="B46" s="41" t="s">
        <v>343</v>
      </c>
      <c r="O46" s="186"/>
      <c r="Q46"/>
      <c r="R46"/>
      <c r="S46"/>
      <c r="T46"/>
      <c r="U46"/>
      <c r="V46"/>
      <c r="W46"/>
      <c r="X46"/>
      <c r="Y46"/>
      <c r="Z46"/>
      <c r="AA46"/>
      <c r="AB46"/>
      <c r="AC46"/>
      <c r="AD46"/>
      <c r="AE46"/>
      <c r="AF46"/>
      <c r="AG46"/>
      <c r="AH46"/>
      <c r="AI46"/>
    </row>
    <row r="47" spans="1:35" s="41" customFormat="1" x14ac:dyDescent="0.35">
      <c r="A47" s="357" t="s">
        <v>109</v>
      </c>
      <c r="B47" s="357"/>
      <c r="C47" s="357"/>
      <c r="D47" s="357"/>
      <c r="E47" s="357"/>
      <c r="F47" s="357"/>
      <c r="G47" s="357"/>
      <c r="H47" s="357"/>
      <c r="I47" s="357"/>
      <c r="J47" s="357"/>
      <c r="K47" s="357"/>
      <c r="L47" s="357"/>
      <c r="M47" s="357"/>
      <c r="N47" s="357"/>
      <c r="O47" s="48"/>
      <c r="Q47"/>
      <c r="R47"/>
      <c r="S47"/>
      <c r="T47"/>
      <c r="U47"/>
      <c r="V47"/>
      <c r="W47"/>
      <c r="X47"/>
      <c r="Y47"/>
      <c r="Z47"/>
      <c r="AA47"/>
      <c r="AB47"/>
      <c r="AC47"/>
      <c r="AD47"/>
      <c r="AE47"/>
      <c r="AF47"/>
      <c r="AG47"/>
      <c r="AH47"/>
      <c r="AI47"/>
    </row>
    <row r="48" spans="1:35" x14ac:dyDescent="0.35">
      <c r="A48" s="41">
        <v>1</v>
      </c>
      <c r="B48" s="58" t="s">
        <v>328</v>
      </c>
    </row>
    <row r="49" spans="1:35" x14ac:dyDescent="0.35">
      <c r="A49" s="41">
        <v>2</v>
      </c>
      <c r="B49" s="58" t="s">
        <v>329</v>
      </c>
    </row>
    <row r="50" spans="1:35" x14ac:dyDescent="0.35">
      <c r="A50" s="41">
        <v>3</v>
      </c>
      <c r="B50" s="58" t="s">
        <v>333</v>
      </c>
    </row>
    <row r="51" spans="1:35" x14ac:dyDescent="0.35">
      <c r="A51" s="41">
        <v>4</v>
      </c>
      <c r="B51" s="58" t="s">
        <v>335</v>
      </c>
    </row>
    <row r="52" spans="1:35" x14ac:dyDescent="0.35">
      <c r="A52" s="41">
        <v>5</v>
      </c>
      <c r="B52" s="58" t="s">
        <v>314</v>
      </c>
    </row>
    <row r="53" spans="1:35" x14ac:dyDescent="0.35">
      <c r="A53" s="41">
        <v>6</v>
      </c>
      <c r="B53" s="58" t="s">
        <v>339</v>
      </c>
    </row>
    <row r="62" spans="1:35" s="41" customFormat="1" x14ac:dyDescent="0.35">
      <c r="B62" s="342"/>
      <c r="C62" s="343"/>
      <c r="D62" s="343"/>
      <c r="E62" s="343"/>
      <c r="F62" s="343"/>
      <c r="G62" s="343"/>
      <c r="H62" s="343"/>
      <c r="I62" s="343"/>
      <c r="J62" s="343"/>
      <c r="K62" s="343"/>
      <c r="L62" s="343"/>
      <c r="M62" s="343"/>
      <c r="N62" s="343"/>
      <c r="O62" s="185"/>
      <c r="Q62"/>
      <c r="R62"/>
      <c r="S62"/>
      <c r="T62"/>
      <c r="U62"/>
      <c r="V62"/>
      <c r="W62"/>
      <c r="X62"/>
      <c r="Y62"/>
      <c r="Z62"/>
      <c r="AA62"/>
      <c r="AB62"/>
      <c r="AC62"/>
      <c r="AD62"/>
      <c r="AE62"/>
      <c r="AF62"/>
      <c r="AG62"/>
      <c r="AH62"/>
      <c r="AI62"/>
    </row>
    <row r="65" spans="3:35" s="41" customFormat="1" x14ac:dyDescent="0.35">
      <c r="C65" s="184"/>
      <c r="D65" s="184"/>
      <c r="Q65"/>
      <c r="R65"/>
      <c r="S65"/>
      <c r="T65"/>
      <c r="U65"/>
      <c r="V65"/>
      <c r="W65"/>
      <c r="X65"/>
      <c r="Y65"/>
      <c r="Z65"/>
      <c r="AA65"/>
      <c r="AB65"/>
      <c r="AC65"/>
      <c r="AD65"/>
      <c r="AE65"/>
      <c r="AF65"/>
      <c r="AG65"/>
      <c r="AH65"/>
      <c r="AI65"/>
    </row>
    <row r="66" spans="3:35" s="41" customFormat="1" x14ac:dyDescent="0.35">
      <c r="C66" s="183"/>
      <c r="D66" s="183"/>
      <c r="E66" s="183"/>
      <c r="F66" s="183"/>
      <c r="Q66"/>
      <c r="R66"/>
      <c r="S66"/>
      <c r="T66"/>
      <c r="U66"/>
      <c r="V66"/>
      <c r="W66"/>
      <c r="X66"/>
      <c r="Y66"/>
      <c r="Z66"/>
      <c r="AA66"/>
      <c r="AB66"/>
      <c r="AC66"/>
      <c r="AD66"/>
      <c r="AE66"/>
      <c r="AF66"/>
      <c r="AG66"/>
      <c r="AH66"/>
      <c r="AI66"/>
    </row>
  </sheetData>
  <mergeCells count="27">
    <mergeCell ref="B62:N62"/>
    <mergeCell ref="B37:N37"/>
    <mergeCell ref="B38:N38"/>
    <mergeCell ref="B41:N41"/>
    <mergeCell ref="B42:N42"/>
    <mergeCell ref="B39:N39"/>
    <mergeCell ref="A47:N47"/>
    <mergeCell ref="U5:AA5"/>
    <mergeCell ref="AC5:AI5"/>
    <mergeCell ref="C6:G6"/>
    <mergeCell ref="B36:N36"/>
    <mergeCell ref="U25:AA25"/>
    <mergeCell ref="AC28:AI28"/>
    <mergeCell ref="AD6:AI6"/>
    <mergeCell ref="C7:G7"/>
    <mergeCell ref="B35:N35"/>
    <mergeCell ref="B33:T33"/>
    <mergeCell ref="B34:N34"/>
    <mergeCell ref="V2:AA2"/>
    <mergeCell ref="AD2:AI2"/>
    <mergeCell ref="H3:I3"/>
    <mergeCell ref="J3:K3"/>
    <mergeCell ref="C2:M2"/>
    <mergeCell ref="C5:M5"/>
    <mergeCell ref="C21:M21"/>
    <mergeCell ref="AC21:AI21"/>
    <mergeCell ref="B28:M28"/>
  </mergeCells>
  <hyperlinks>
    <hyperlink ref="B48" r:id="rId1" location="eqn1" display="https://pubs.rsc.org/en/content/articlehtml/2019/ee/c8ee02700e - eqn1" xr:uid="{6B642575-3EC0-4906-A863-1FE0B299DAC2}"/>
    <hyperlink ref="B49" r:id="rId2" display="https://arpa-e.energy.gov/sites/default/files/Schneider_HydrogeniousTechnologies_TransportationFuels_Workshop_FINAL.pdf" xr:uid="{705AC893-702C-4E9C-98C0-6778F826B900}"/>
    <hyperlink ref="B50" r:id="rId3" display="https://www.sciencedirect.com/science/article/abs/pii/S1364032120304627?via%3Dihub" xr:uid="{8083ADB6-C16E-40F9-B101-DE4E17A4B104}"/>
    <hyperlink ref="B51" r:id="rId4" location="fig4" display="https://www.sciencedirect.com/science/article/pii/S2589004221009342 - fig4" xr:uid="{992E2C91-958D-417F-80B3-CB35602CB31F}"/>
    <hyperlink ref="B52" r:id="rId5" display="https://ens.dk/en/our-services/projections-and-models/technology-data/technology-data-energy-storage" xr:uid="{EFC0123F-8F1A-4E16-83BB-1EE543CF68A4}"/>
    <hyperlink ref="B53" r:id="rId6" display="https://hydrogenious.net/kick-off-for-construction-and-operation-of-the-worlds-largest-plant-for-storing-green-hydrogen-in-liquid-organic-hydrogen-carrier/" xr:uid="{9ACC1A72-EC3D-408F-A420-773DF078C42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BF9EB6ACBE204BA0A498F5E471DA62" ma:contentTypeVersion="12" ma:contentTypeDescription="Create a new document." ma:contentTypeScope="" ma:versionID="45eedf7d0b7bc9063a9405b2b9ba7e60">
  <xsd:schema xmlns:xsd="http://www.w3.org/2001/XMLSchema" xmlns:xs="http://www.w3.org/2001/XMLSchema" xmlns:p="http://schemas.microsoft.com/office/2006/metadata/properties" xmlns:ns2="b069764a-97f1-445a-a504-024e10db82b3" xmlns:ns3="55485cbe-9fdd-4e4e-9520-05ba77728884" targetNamespace="http://schemas.microsoft.com/office/2006/metadata/properties" ma:root="true" ma:fieldsID="8d28b9ae271a4af6379f92f9044b1206" ns2:_="" ns3:_="">
    <xsd:import namespace="b069764a-97f1-445a-a504-024e10db82b3"/>
    <xsd:import namespace="55485cbe-9fdd-4e4e-9520-05ba7772888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9764a-97f1-445a-a504-024e10db82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a257a660-1064-4b2f-82e5-67d5278ea2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85cbe-9fdd-4e4e-9520-05ba7772888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880de53-4213-43f0-bf2a-ede3f6203fb0}" ma:internalName="TaxCatchAll" ma:showField="CatchAllData" ma:web="55485cbe-9fdd-4e4e-9520-05ba7772888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E E A A B Q S w M E F A A C A A g A n V L 1 V t 5 b P 8 i l A A A A 9 Q A A A B I A H A B D b 2 5 m a W c v U G F j a 2 F n Z S 5 4 b W w g o h g A K K A U A A A A A A A A A A A A A A A A A A A A A A A A A A A A h Y 8 x D o I w G I W v Q r r T 1 m o M k p 8 y O J m I M T E x r k 2 p 0 A j F 0 G K 5 m 4 N H 8 g p i F H V z f N / 7 h v f u 1 x u k f V 0 F F 9 V a 3 Z g E T T B F g T K y y b U p E t S 5 Y x i h l M N W y J M o V D D I x s a 9 z R N U O n e O C f H e Y z / F T V s Q R u m E H L L 1 T p a q F u g j 6 / 9 y q I 1 1 w k i F O O x f Y z j D i z m O Z g x T I C O D T J t v z 4 a 5 z / Y H w r K r X N c q r k y 4 2 g A Z I 5 D 3 B f 4 A U E s D B B Q A A g A I A J 1 S 9 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U v V W G K y 2 r w o B A A A + A g A A E w A c A E Z v c m 1 1 b G F z L 1 N l Y 3 R p b 2 4 x L m 0 g o h g A K K A U A A A A A A A A A A A A A A A A A A A A A A A A A A A A d Z B f a 4 M w F M X f B b 9 D S F 8 U R M y 6 / 8 U n Z d C n F e q e V E a m 1 y q L i S S x 2 x C / + 7 S 2 h c G S l 8 D v n N x 7 T h Q U u h E c 7 Z e b b G z L t l R N J Z R o h R P 6 w S A I C H J 2 9 A C I u B i F i I G 2 L T S d v e h l A R P Z l Z V / s i r n p W H g R 4 J r 4 F o 5 O H r O 3 h R I l R 1 V V 9 T Z K 4 d Y N k f I Y l C f W n S Z B A 5 f 8 8 v 3 q g e m / K 6 s s O u h d N t 2 D N p p B p 1 T h Z j 4 a 5 y 7 3 r L 3 m i o 8 R x j S b R l e w + J 8 T G O q a X 6 2 r 3 B U U 3 6 Y C i U / H c w N T k 4 / k Z S r S s g 2 E q x v + S w q 5 z L E G w a 8 c I I 9 p C c N a f j W o 4 c u / M b A 1 w Z + a + B 3 B n 5 v 4 A 8 G / m j g T w Z O A p P w t / H o 2 l b D / / 3 K z S 9 Q S w E C L Q A U A A I A C A C d U v V W 3 l s / y K U A A A D 1 A A A A E g A A A A A A A A A A A A A A A A A A A A A A Q 2 9 u Z m l n L 1 B h Y 2 t h Z 2 U u e G 1 s U E s B A i 0 A F A A C A A g A n V L 1 V g / K 6 a u k A A A A 6 Q A A A B M A A A A A A A A A A A A A A A A A 8 Q A A A F t D b 2 5 0 Z W 5 0 X 1 R 5 c G V z X S 5 4 b W x Q S w E C L Q A U A A I A C A C d U v V W G K y 2 r w o B A A A + A g A A E w A A A A A A A A A A A A A A A A D i A Q A A R m 9 y b X V s Y X M v U 2 V j d G l v b j E u b V B L B Q Y A A A A A A w A D A M I A A A A 5 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x D g A A A A A A A E 8 O 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A w M S U y M C h Q Y W d l J T I w M 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x h d G l v b n N o a X B J b m Z v Q 2 9 u d G F p b m V y I i B W Y W x 1 Z T 0 i c 3 s m c X V v d D t j b 2 x 1 b W 5 D b 3 V u d C Z x d W 9 0 O z o x M S w m c X V v d D t r Z X l D b 2 x 1 b W 5 O Y W 1 l c y Z x d W 9 0 O z p b X S w m c X V v d D t x d W V y e V J l b G F 0 a W 9 u c 2 h p c H M m c X V v d D s 6 W 1 0 s J n F 1 b 3 Q 7 Y 2 9 s d W 1 u S W R l b n R p d G l l c y Z x d W 9 0 O z p b J n F 1 b 3 Q 7 U 2 V j d G l v b j E v V G F i b G U w M D E g K F B h Z 2 U g M S k v Q 2 h h b m d l Z C B U e X B l L n t D b 2 x 1 b W 4 x L D B 9 J n F 1 b 3 Q 7 L C Z x d W 9 0 O 1 N l Y 3 R p b 2 4 x L 1 R h Y m x l M D A x I C h Q Y W d l I D E p L 0 N o Y W 5 n Z W Q g V H l w Z S 5 7 Q 2 9 s d W 1 u M i w x f S Z x d W 9 0 O y w m c X V v d D t T Z W N 0 a W 9 u M S 9 U Y W J s Z T A w M S A o U G F n Z S A x K S 9 D a G F u Z 2 V k I F R 5 c G U u e 0 N v b H V t b j M s M n 0 m c X V v d D s s J n F 1 b 3 Q 7 U 2 V j d G l v b j E v V G F i b G U w M D E g K F B h Z 2 U g M S k v Q 2 h h b m d l Z C B U e X B l L n t D b 2 x 1 b W 4 0 L D N 9 J n F 1 b 3 Q 7 L C Z x d W 9 0 O 1 N l Y 3 R p b 2 4 x L 1 R h Y m x l M D A x I C h Q Y W d l I D E p L 0 N o Y W 5 n Z W Q g V H l w Z S 5 7 Q 2 9 s d W 1 u N S w 0 f S Z x d W 9 0 O y w m c X V v d D t T Z W N 0 a W 9 u M S 9 U Y W J s Z T A w M S A o U G F n Z S A x K S 9 D a G F u Z 2 V k I F R 5 c G U u e 0 N v b H V t b j Y s N X 0 m c X V v d D s s J n F 1 b 3 Q 7 U 2 V j d G l v b j E v V G F i b G U w M D E g K F B h Z 2 U g M S k v Q 2 h h b m d l Z C B U e X B l L n t D b 2 x 1 b W 4 3 L D Z 9 J n F 1 b 3 Q 7 L C Z x d W 9 0 O 1 N l Y 3 R p b 2 4 x L 1 R h Y m x l M D A x I C h Q Y W d l I D E p L 0 N o Y W 5 n Z W Q g V H l w Z S 5 7 Q 2 9 s d W 1 u O C w 3 f S Z x d W 9 0 O y w m c X V v d D t T Z W N 0 a W 9 u M S 9 U Y W J s Z T A w M S A o U G F n Z S A x K S 9 D a G F u Z 2 V k I F R 5 c G U u e 0 N v b H V t b j k s O H 0 m c X V v d D s s J n F 1 b 3 Q 7 U 2 V j d G l v b j E v V G F i b G U w M D E g K F B h Z 2 U g M S k v Q 2 h h b m d l Z C B U e X B l L n t D b 2 x 1 b W 4 x M C w 5 f S Z x d W 9 0 O y w m c X V v d D t T Z W N 0 a W 9 u M S 9 U Y W J s Z T A w M S A o U G F n Z S A x K S 9 D a G F u Z 2 V k I F R 5 c G U u e 0 N v b H V t b j E x L D E w f S Z x d W 9 0 O 1 0 s J n F 1 b 3 Q 7 Q 2 9 s d W 1 u Q 2 9 1 b n Q m c X V v d D s 6 M T E s J n F 1 b 3 Q 7 S 2 V 5 Q 2 9 s d W 1 u T m F t Z X M m c X V v d D s 6 W 1 0 s J n F 1 b 3 Q 7 Q 2 9 s d W 1 u S W R l b n R p d G l l c y Z x d W 9 0 O z p b J n F 1 b 3 Q 7 U 2 V j d G l v b j E v V G F i b G U w M D E g K F B h Z 2 U g M S k v Q 2 h h b m d l Z C B U e X B l L n t D b 2 x 1 b W 4 x L D B 9 J n F 1 b 3 Q 7 L C Z x d W 9 0 O 1 N l Y 3 R p b 2 4 x L 1 R h Y m x l M D A x I C h Q Y W d l I D E p L 0 N o Y W 5 n Z W Q g V H l w Z S 5 7 Q 2 9 s d W 1 u M i w x f S Z x d W 9 0 O y w m c X V v d D t T Z W N 0 a W 9 u M S 9 U Y W J s Z T A w M S A o U G F n Z S A x K S 9 D a G F u Z 2 V k I F R 5 c G U u e 0 N v b H V t b j M s M n 0 m c X V v d D s s J n F 1 b 3 Q 7 U 2 V j d G l v b j E v V G F i b G U w M D E g K F B h Z 2 U g M S k v Q 2 h h b m d l Z C B U e X B l L n t D b 2 x 1 b W 4 0 L D N 9 J n F 1 b 3 Q 7 L C Z x d W 9 0 O 1 N l Y 3 R p b 2 4 x L 1 R h Y m x l M D A x I C h Q Y W d l I D E p L 0 N o Y W 5 n Z W Q g V H l w Z S 5 7 Q 2 9 s d W 1 u N S w 0 f S Z x d W 9 0 O y w m c X V v d D t T Z W N 0 a W 9 u M S 9 U Y W J s Z T A w M S A o U G F n Z S A x K S 9 D a G F u Z 2 V k I F R 5 c G U u e 0 N v b H V t b j Y s N X 0 m c X V v d D s s J n F 1 b 3 Q 7 U 2 V j d G l v b j E v V G F i b G U w M D E g K F B h Z 2 U g M S k v Q 2 h h b m d l Z C B U e X B l L n t D b 2 x 1 b W 4 3 L D Z 9 J n F 1 b 3 Q 7 L C Z x d W 9 0 O 1 N l Y 3 R p b 2 4 x L 1 R h Y m x l M D A x I C h Q Y W d l I D E p L 0 N o Y W 5 n Z W Q g V H l w Z S 5 7 Q 2 9 s d W 1 u O C w 3 f S Z x d W 9 0 O y w m c X V v d D t T Z W N 0 a W 9 u M S 9 U Y W J s Z T A w M S A o U G F n Z S A x K S 9 D a G F u Z 2 V k I F R 5 c G U u e 0 N v b H V t b j k s O H 0 m c X V v d D s s J n F 1 b 3 Q 7 U 2 V j d G l v b j E v V G F i b G U w M D E g K F B h Z 2 U g M S k v Q 2 h h b m d l Z C B U e X B l L n t D b 2 x 1 b W 4 x M C w 5 f S Z x d W 9 0 O y w m c X V v d D t T Z W N 0 a W 9 u M S 9 U Y W J s Z T A w M S A o U G F n Z S A x K S 9 D a G F u Z 2 V k I F R 5 c G U u e 0 N v b H V t b j E x L D E w f S Z x d W 9 0 O 1 0 s J n F 1 b 3 Q 7 U m V s Y X R p b 2 5 z a G l w S W 5 m b y Z x d W 9 0 O z p b X X 0 i I C 8 + P E V u d H J 5 I F R 5 c G U 9 I k Z p b G x T d G F 0 d X M i I F Z h b H V l P S J z Q 2 9 t c G x l d G U 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Q 2 9 s d W 1 u V H l w Z X M i I F Z h b H V l P S J z Q m d Z R 0 J n W U d C Z 1 l H Q m d Z P S I g L z 4 8 R W 5 0 c n k g V H l w Z T 0 i R m l s b E x h c 3 R V c G R h d G V k I i B W Y W x 1 Z T 0 i Z D I w M j M t M D c t M j F U M D Q 6 M z g 6 M z g u O D k 3 N T k 3 M F o i I C 8 + P E V u d H J 5 I F R 5 c G U 9 I k Z p b G x F c n J v c k N v d W 5 0 I i B W Y W x 1 Z T 0 i b D A i I C 8 + P E V u d H J 5 I F R 5 c G U 9 I k Z p b G x F c n J v c k N v Z G U i I F Z h b H V l P S J z V W 5 r b m 9 3 b i I g L z 4 8 R W 5 0 c n k g V H l w Z T 0 i R m l s b E N v d W 5 0 I i B W Y W x 1 Z T 0 i b D M 2 I i A v P j x F b n R y e S B U e X B l P S J B Z G R l Z F R v R G F 0 Y U 1 v Z G V s I i B W Y W x 1 Z T 0 i b D A i I C 8 + P C 9 T d G F i b G V F b n R y a W V z P j w v S X R l b T 4 8 S X R l b T 4 8 S X R l b U x v Y 2 F 0 a W 9 u P j x J d G V t V H l w Z T 5 G b 3 J t d W x h P C 9 J d G V t V H l w Z T 4 8 S X R l b V B h d G g + U 2 V j d G l v b j E v V G F i b G U w M D E l M j A o U G F n Z S U y M D E p L 1 N v d X J j Z T w v S X R l b V B h d G g + P C 9 J d G V t T G 9 j Y X R p b 2 4 + P F N 0 Y W J s Z U V u d H J p Z X M g L z 4 8 L 0 l 0 Z W 0 + P E l 0 Z W 0 + P E l 0 Z W 1 M b 2 N h d G l v b j 4 8 S X R l b V R 5 c G U + R m 9 y b X V s Y T w v S X R l b V R 5 c G U + P E l 0 Z W 1 Q Y X R o P l N l Y 3 R p b 2 4 x L 1 R h Y m x l M D A x J T I w K F B h Z 2 U l M j A x K S 9 U Y W J s Z T A w M T w v S X R l b V B h d G g + P C 9 J d G V t T G 9 j Y X R p b 2 4 + P F N 0 Y W J s Z U V u d H J p Z X M g L z 4 8 L 0 l 0 Z W 0 + P E l 0 Z W 0 + P E l 0 Z W 1 M b 2 N h d G l v b j 4 8 S X R l b V R 5 c G U + R m 9 y b X V s Y T w v S X R l b V R 5 c G U + P E l 0 Z W 1 Q Y X R o P l N l Y 3 R p b 2 4 x L 1 R h Y m x l M D A x J T I w K F B h Z 2 U l M j A x K S 9 D a G F u Z 2 V k J T I w V H l w Z T w v S X R l b V B h d G g + P C 9 J d G V t T G 9 j Y X R p b 2 4 + P F N 0 Y W J s Z U V u d H J p Z X M g L z 4 8 L 0 l 0 Z W 0 + P C 9 J d G V t c z 4 8 L 0 x v Y 2 F s U G F j a 2 F n Z U 1 l d G F k Y X R h R m l s Z T 4 W A A A A U E s F B g A A A A A A A A A A A A A A A A A A A A A A A C Y B A A A B A A A A 0 I y d 3 w E V 0 R G M e g D A T 8 K X 6 w E A A A B 6 s u 1 t 6 I T P R b n 2 N z / X p 4 E + A A A A A A I A A A A A A B B m A A A A A Q A A I A A A A J r N H b s D E 2 q J R l s A R R k e S f N F n 1 W E v S + Q L p / C W t Y n 8 T 7 n A A A A A A 6 A A A A A A g A A I A A A A O t a d m P l 1 S D O 4 q M o T d Q L 5 N o k b c F P u 0 R W v O 1 g w N h E 2 Z z H U A A A A K A u h s I H F / J C v F E S r D 5 R E U 0 M O s T G s 8 T p i y R g j R h g B H T j O q 9 j z b j 3 O a u f q 9 Q R F u h k 3 c c i 8 1 o D + 6 Y d f Y F z m q R j c q p l 2 V d i T J u J k 1 v b R q R 6 l x m p Q A A A A H f q f v L W n h o 8 F o j h L L k 7 N D D + N 9 o / n G O b p W n p A i O d Y K c E e T T 8 B F T y o W S d Q J b q g 7 g k / / C C y l M 8 K Y A A U s + s r u n 8 A j 4 = < / 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69764a-97f1-445a-a504-024e10db82b3">
      <Terms xmlns="http://schemas.microsoft.com/office/infopath/2007/PartnerControls"/>
    </lcf76f155ced4ddcb4097134ff3c332f>
    <TaxCatchAll xmlns="55485cbe-9fdd-4e4e-9520-05ba7772888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00D2B-AF1E-404A-AD8C-C9B59013B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9764a-97f1-445a-a504-024e10db82b3"/>
    <ds:schemaRef ds:uri="55485cbe-9fdd-4e4e-9520-05ba77728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DBECF9-87F9-44FA-BCEB-57B5D6C8D499}">
  <ds:schemaRefs>
    <ds:schemaRef ds:uri="http://schemas.microsoft.com/DataMashup"/>
  </ds:schemaRefs>
</ds:datastoreItem>
</file>

<file path=customXml/itemProps3.xml><?xml version="1.0" encoding="utf-8"?>
<ds:datastoreItem xmlns:ds="http://schemas.openxmlformats.org/officeDocument/2006/customXml" ds:itemID="{409B31CA-29B6-4816-A1D1-BBC3898CC829}">
  <ds:schemaRefs>
    <ds:schemaRef ds:uri="http://schemas.microsoft.com/office/2006/metadata/properties"/>
    <ds:schemaRef ds:uri="http://schemas.microsoft.com/office/infopath/2007/PartnerControls"/>
    <ds:schemaRef ds:uri="b069764a-97f1-445a-a504-024e10db82b3"/>
    <ds:schemaRef ds:uri="55485cbe-9fdd-4e4e-9520-05ba77728884"/>
  </ds:schemaRefs>
</ds:datastoreItem>
</file>

<file path=customXml/itemProps4.xml><?xml version="1.0" encoding="utf-8"?>
<ds:datastoreItem xmlns:ds="http://schemas.openxmlformats.org/officeDocument/2006/customXml" ds:itemID="{01729A7D-C53E-4CAD-B7FD-D27DF2FA6B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AEM</vt:lpstr>
      <vt:lpstr>PEM</vt:lpstr>
      <vt:lpstr>SOEC</vt:lpstr>
      <vt:lpstr>Green Ammonia</vt:lpstr>
      <vt:lpstr>Hydrogen Storage_Tanks</vt:lpstr>
      <vt:lpstr>Hydrogen Storage_LOHC</vt:lpstr>
      <vt:lpstr>'Green Ammonia'!_Toc520721237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Siva Prasad</dc:creator>
  <cp:keywords/>
  <dc:description/>
  <cp:lastModifiedBy>Jyoti Rout</cp:lastModifiedBy>
  <cp:revision/>
  <dcterms:created xsi:type="dcterms:W3CDTF">2023-07-19T10:08:05Z</dcterms:created>
  <dcterms:modified xsi:type="dcterms:W3CDTF">2023-11-26T23:26:55Z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0x0101004EBF9EB6ACBE204BA0A498F5E471DA62</vt:lpwstr>
  </property>
  <property fmtid="{D5CDD505-2E9C-101B-9397-08002B2CF9AE}" pid="3" name="MediaServiceImageTags">
    <vt:lpwstr/>
  </property>
</Properties>
</file>